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C:\Users\info\Downloads\"/>
    </mc:Choice>
  </mc:AlternateContent>
  <xr:revisionPtr revIDLastSave="0" documentId="8_{12B08536-0AD5-48F2-BE59-69799EF59CEC}" xr6:coauthVersionLast="47" xr6:coauthVersionMax="47" xr10:uidLastSave="{00000000-0000-0000-0000-000000000000}"/>
  <bookViews>
    <workbookView xWindow="-120" yWindow="-16320" windowWidth="29040" windowHeight="15840" activeTab="1" xr2:uid="{00000000-000D-0000-FFFF-FFFF00000000}"/>
  </bookViews>
  <sheets>
    <sheet name="Business case Empty" sheetId="1" r:id="rId1"/>
    <sheet name="BC Example" sheetId="8" r:id="rId2"/>
    <sheet name="2.d Levensduur" sheetId="7" state="hidden" r:id="rId3"/>
  </sheets>
  <definedNames>
    <definedName name="Table3" localSheetId="1">'BC Example'!$A$96:$Y$130</definedName>
    <definedName name="Table3">'Business case Empty'!$A$96:$Y$130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Y99" i="8"/>
  <c r="X99" i="8"/>
  <c r="W99" i="8"/>
  <c r="V99" i="8"/>
  <c r="K82" i="8"/>
  <c r="I82" i="8"/>
  <c r="K79" i="8"/>
  <c r="I79" i="8"/>
  <c r="K65" i="8"/>
  <c r="I65" i="8"/>
  <c r="G65" i="8"/>
  <c r="K62" i="8"/>
  <c r="I62" i="8"/>
  <c r="G62" i="8"/>
  <c r="K61" i="8"/>
  <c r="K63" i="8" s="1"/>
  <c r="I61" i="8"/>
  <c r="I63" i="8" s="1"/>
  <c r="G61" i="8"/>
  <c r="J57" i="8"/>
  <c r="H57" i="8"/>
  <c r="F57" i="8"/>
  <c r="E57" i="8"/>
  <c r="I57" i="8" s="1"/>
  <c r="J56" i="8"/>
  <c r="H56" i="8"/>
  <c r="F56" i="8"/>
  <c r="E56" i="8"/>
  <c r="J55" i="8"/>
  <c r="H55" i="8"/>
  <c r="F55" i="8"/>
  <c r="E55" i="8"/>
  <c r="J52" i="8"/>
  <c r="H52" i="8"/>
  <c r="F52" i="8"/>
  <c r="E52" i="8"/>
  <c r="I52" i="8" s="1"/>
  <c r="J51" i="8"/>
  <c r="H51" i="8"/>
  <c r="F51" i="8"/>
  <c r="E51" i="8"/>
  <c r="K48" i="8"/>
  <c r="I48" i="8"/>
  <c r="G48" i="8"/>
  <c r="K47" i="8"/>
  <c r="I47" i="8"/>
  <c r="G47" i="8"/>
  <c r="K46" i="8"/>
  <c r="I46" i="8"/>
  <c r="G46" i="8"/>
  <c r="K44" i="8"/>
  <c r="I44" i="8"/>
  <c r="G44" i="8"/>
  <c r="K43" i="8"/>
  <c r="I43" i="8"/>
  <c r="G43" i="8"/>
  <c r="I34" i="8"/>
  <c r="G34" i="8"/>
  <c r="K33" i="8"/>
  <c r="I33" i="8"/>
  <c r="G33" i="8"/>
  <c r="K32" i="8"/>
  <c r="I32" i="8"/>
  <c r="G32" i="8"/>
  <c r="K31" i="8"/>
  <c r="I31" i="8"/>
  <c r="G31" i="8"/>
  <c r="G35" i="8" s="1"/>
  <c r="K28" i="8"/>
  <c r="I28" i="8"/>
  <c r="G28" i="8"/>
  <c r="K27" i="8"/>
  <c r="I27" i="8"/>
  <c r="G27" i="8"/>
  <c r="G29" i="8" s="1"/>
  <c r="K24" i="8"/>
  <c r="I24" i="8"/>
  <c r="G24" i="8"/>
  <c r="K23" i="8"/>
  <c r="I23" i="8"/>
  <c r="G23" i="8"/>
  <c r="E22" i="8"/>
  <c r="F19" i="8"/>
  <c r="E19" i="8"/>
  <c r="K19" i="8" s="1"/>
  <c r="E18" i="8"/>
  <c r="K13" i="8"/>
  <c r="I13" i="8"/>
  <c r="F13" i="8"/>
  <c r="G13" i="8" s="1"/>
  <c r="K12" i="8"/>
  <c r="I12" i="8"/>
  <c r="F12" i="8"/>
  <c r="G12" i="8" s="1"/>
  <c r="K11" i="8"/>
  <c r="K14" i="8" s="1"/>
  <c r="P100" i="8" s="1"/>
  <c r="I11" i="8"/>
  <c r="I14" i="8" s="1"/>
  <c r="J100" i="8" s="1"/>
  <c r="G11" i="8"/>
  <c r="G10" i="8"/>
  <c r="K7" i="8"/>
  <c r="J7" i="8"/>
  <c r="I7" i="8"/>
  <c r="H7" i="8"/>
  <c r="G7" i="8"/>
  <c r="F7" i="8"/>
  <c r="J6" i="8"/>
  <c r="H6" i="8"/>
  <c r="F6" i="8"/>
  <c r="K18" i="8" l="1"/>
  <c r="K20" i="8" s="1"/>
  <c r="I18" i="8"/>
  <c r="G18" i="8"/>
  <c r="G19" i="8"/>
  <c r="K22" i="8"/>
  <c r="I22" i="8"/>
  <c r="I25" i="8" s="1"/>
  <c r="G22" i="8"/>
  <c r="G25" i="8" s="1"/>
  <c r="K29" i="8"/>
  <c r="I35" i="8"/>
  <c r="I51" i="8"/>
  <c r="I53" i="8" s="1"/>
  <c r="G52" i="8"/>
  <c r="K52" i="8"/>
  <c r="G55" i="8"/>
  <c r="I55" i="8"/>
  <c r="K55" i="8"/>
  <c r="I56" i="8"/>
  <c r="G57" i="8"/>
  <c r="K57" i="8"/>
  <c r="G63" i="8"/>
  <c r="G20" i="8"/>
  <c r="G37" i="8" s="1"/>
  <c r="Y100" i="8"/>
  <c r="G14" i="8"/>
  <c r="D100" i="8" s="1"/>
  <c r="X100" i="8"/>
  <c r="K51" i="8"/>
  <c r="K53" i="8" s="1"/>
  <c r="G51" i="8"/>
  <c r="G53" i="8" s="1"/>
  <c r="K56" i="8"/>
  <c r="K58" i="8" s="1"/>
  <c r="G56" i="8"/>
  <c r="G58" i="8" s="1"/>
  <c r="I19" i="8"/>
  <c r="I20" i="8" s="1"/>
  <c r="I29" i="8"/>
  <c r="K35" i="8"/>
  <c r="I58" i="8"/>
  <c r="I67" i="8" s="1"/>
  <c r="K25" i="8"/>
  <c r="K37" i="8" s="1"/>
  <c r="Y99" i="1"/>
  <c r="X99" i="1"/>
  <c r="W99" i="1"/>
  <c r="V99" i="1"/>
  <c r="K82" i="1"/>
  <c r="I82" i="1"/>
  <c r="I61" i="1"/>
  <c r="G11" i="1"/>
  <c r="G10" i="1"/>
  <c r="J6" i="1"/>
  <c r="H6" i="1"/>
  <c r="I37" i="8" l="1"/>
  <c r="K67" i="8"/>
  <c r="P130" i="8"/>
  <c r="P128" i="8"/>
  <c r="P126" i="8"/>
  <c r="P124" i="8"/>
  <c r="P122" i="8"/>
  <c r="P120" i="8"/>
  <c r="P118" i="8"/>
  <c r="P116" i="8"/>
  <c r="P114" i="8"/>
  <c r="P112" i="8"/>
  <c r="P123" i="8"/>
  <c r="P115" i="8"/>
  <c r="P129" i="8"/>
  <c r="P121" i="8"/>
  <c r="P113" i="8"/>
  <c r="P110" i="8"/>
  <c r="P108" i="8"/>
  <c r="P106" i="8"/>
  <c r="P104" i="8"/>
  <c r="P102" i="8"/>
  <c r="P127" i="8"/>
  <c r="P119" i="8"/>
  <c r="P109" i="8"/>
  <c r="P101" i="8"/>
  <c r="P111" i="8"/>
  <c r="P125" i="8"/>
  <c r="P107" i="8"/>
  <c r="P117" i="8"/>
  <c r="P105" i="8"/>
  <c r="P103" i="8"/>
  <c r="J129" i="8"/>
  <c r="J127" i="8"/>
  <c r="J125" i="8"/>
  <c r="J123" i="8"/>
  <c r="J121" i="8"/>
  <c r="J119" i="8"/>
  <c r="J117" i="8"/>
  <c r="J115" i="8"/>
  <c r="J113" i="8"/>
  <c r="J130" i="8"/>
  <c r="J128" i="8"/>
  <c r="J126" i="8"/>
  <c r="J124" i="8"/>
  <c r="J122" i="8"/>
  <c r="J120" i="8"/>
  <c r="J118" i="8"/>
  <c r="J116" i="8"/>
  <c r="J114" i="8"/>
  <c r="J112" i="8"/>
  <c r="J111" i="8"/>
  <c r="J109" i="8"/>
  <c r="J107" i="8"/>
  <c r="J105" i="8"/>
  <c r="J103" i="8"/>
  <c r="J101" i="8"/>
  <c r="J110" i="8"/>
  <c r="J108" i="8"/>
  <c r="J106" i="8"/>
  <c r="J104" i="8"/>
  <c r="J102" i="8"/>
  <c r="H102" i="8" s="1"/>
  <c r="L102" i="8" s="1"/>
  <c r="X101" i="8"/>
  <c r="W100" i="8"/>
  <c r="Y101" i="8"/>
  <c r="Y102" i="8" s="1"/>
  <c r="Y103" i="8" s="1"/>
  <c r="Y104" i="8" s="1"/>
  <c r="Y105" i="8" s="1"/>
  <c r="Y106" i="8" s="1"/>
  <c r="Y107" i="8" s="1"/>
  <c r="Y108" i="8" s="1"/>
  <c r="Y109" i="8" s="1"/>
  <c r="Y110" i="8" s="1"/>
  <c r="Y111" i="8" s="1"/>
  <c r="Y112" i="8" s="1"/>
  <c r="Y113" i="8" s="1"/>
  <c r="Y114" i="8" s="1"/>
  <c r="Y115" i="8" s="1"/>
  <c r="Y116" i="8" s="1"/>
  <c r="Y117" i="8" s="1"/>
  <c r="Y118" i="8" s="1"/>
  <c r="Y119" i="8" s="1"/>
  <c r="Y120" i="8" s="1"/>
  <c r="Y121" i="8" s="1"/>
  <c r="Y122" i="8" s="1"/>
  <c r="Y123" i="8" s="1"/>
  <c r="Y124" i="8" s="1"/>
  <c r="Y125" i="8" s="1"/>
  <c r="Y126" i="8" s="1"/>
  <c r="Y127" i="8" s="1"/>
  <c r="Y128" i="8" s="1"/>
  <c r="Y129" i="8" s="1"/>
  <c r="Y130" i="8" s="1"/>
  <c r="G67" i="8"/>
  <c r="D129" i="8" s="1"/>
  <c r="D127" i="8"/>
  <c r="D125" i="8"/>
  <c r="D123" i="8"/>
  <c r="D119" i="8"/>
  <c r="D117" i="8"/>
  <c r="D115" i="8"/>
  <c r="D113" i="8"/>
  <c r="D128" i="8"/>
  <c r="D120" i="8"/>
  <c r="D126" i="8"/>
  <c r="D118" i="8"/>
  <c r="D111" i="8"/>
  <c r="D109" i="8"/>
  <c r="D107" i="8"/>
  <c r="D105" i="8"/>
  <c r="D103" i="8"/>
  <c r="D101" i="8"/>
  <c r="D124" i="8"/>
  <c r="D116" i="8"/>
  <c r="D130" i="8"/>
  <c r="D106" i="8"/>
  <c r="D122" i="8"/>
  <c r="D112" i="8"/>
  <c r="D104" i="8"/>
  <c r="D108" i="8"/>
  <c r="D114" i="8"/>
  <c r="D110" i="8"/>
  <c r="D102" i="8"/>
  <c r="B102" i="8" s="1"/>
  <c r="F102" i="8" s="1"/>
  <c r="G12" i="1"/>
  <c r="G13" i="1"/>
  <c r="B110" i="8" l="1"/>
  <c r="F110" i="8" s="1"/>
  <c r="B108" i="8"/>
  <c r="F108" i="8" s="1"/>
  <c r="B104" i="8"/>
  <c r="F104" i="8" s="1"/>
  <c r="B106" i="8"/>
  <c r="F106" i="8" s="1"/>
  <c r="B116" i="8"/>
  <c r="F116" i="8" s="1"/>
  <c r="B103" i="8"/>
  <c r="F103" i="8" s="1"/>
  <c r="B107" i="8"/>
  <c r="F107" i="8" s="1"/>
  <c r="B109" i="8"/>
  <c r="F109" i="8" s="1"/>
  <c r="B111" i="8"/>
  <c r="F111" i="8" s="1"/>
  <c r="B118" i="8"/>
  <c r="F118" i="8" s="1"/>
  <c r="B120" i="8"/>
  <c r="F120" i="8" s="1"/>
  <c r="B113" i="8"/>
  <c r="F113" i="8" s="1"/>
  <c r="B117" i="8"/>
  <c r="F117" i="8" s="1"/>
  <c r="B119" i="8"/>
  <c r="F119" i="8" s="1"/>
  <c r="H110" i="8"/>
  <c r="L110" i="8" s="1"/>
  <c r="N117" i="8"/>
  <c r="R117" i="8" s="1"/>
  <c r="W101" i="8"/>
  <c r="W102" i="8" s="1"/>
  <c r="W103" i="8" s="1"/>
  <c r="W104" i="8" s="1"/>
  <c r="W105" i="8" s="1"/>
  <c r="W106" i="8" s="1"/>
  <c r="W107" i="8" s="1"/>
  <c r="W108" i="8" s="1"/>
  <c r="W109" i="8" s="1"/>
  <c r="W110" i="8" s="1"/>
  <c r="W111" i="8" s="1"/>
  <c r="W112" i="8" s="1"/>
  <c r="W113" i="8" s="1"/>
  <c r="W114" i="8" s="1"/>
  <c r="W115" i="8" s="1"/>
  <c r="W116" i="8" s="1"/>
  <c r="W117" i="8" s="1"/>
  <c r="W118" i="8" s="1"/>
  <c r="W119" i="8" s="1"/>
  <c r="W120" i="8" s="1"/>
  <c r="E108" i="8"/>
  <c r="E103" i="8"/>
  <c r="E111" i="8"/>
  <c r="C115" i="8"/>
  <c r="B114" i="8"/>
  <c r="F114" i="8" s="1"/>
  <c r="C116" i="8"/>
  <c r="H114" i="8"/>
  <c r="L114" i="8" s="1"/>
  <c r="H130" i="8"/>
  <c r="L130" i="8" s="1"/>
  <c r="N102" i="8"/>
  <c r="R102" i="8" s="1"/>
  <c r="N115" i="8"/>
  <c r="R115" i="8" s="1"/>
  <c r="N124" i="8"/>
  <c r="R124" i="8" s="1"/>
  <c r="D121" i="8"/>
  <c r="C101" i="8"/>
  <c r="G85" i="8" s="1"/>
  <c r="C105" i="8"/>
  <c r="C109" i="8"/>
  <c r="C104" i="8"/>
  <c r="C108" i="8"/>
  <c r="C112" i="8"/>
  <c r="E112" i="8"/>
  <c r="E116" i="8"/>
  <c r="E120" i="8"/>
  <c r="E113" i="8"/>
  <c r="E117" i="8"/>
  <c r="E129" i="8"/>
  <c r="H104" i="8"/>
  <c r="L104" i="8" s="1"/>
  <c r="K127" i="8"/>
  <c r="K105" i="8"/>
  <c r="I106" i="8"/>
  <c r="I120" i="8"/>
  <c r="K130" i="8"/>
  <c r="K126" i="8"/>
  <c r="K122" i="8"/>
  <c r="K118" i="8"/>
  <c r="K114" i="8"/>
  <c r="I126" i="8"/>
  <c r="K115" i="8"/>
  <c r="I109" i="8"/>
  <c r="I105" i="8"/>
  <c r="I101" i="8"/>
  <c r="I85" i="8" s="1"/>
  <c r="I122" i="8"/>
  <c r="K101" i="8"/>
  <c r="I104" i="8"/>
  <c r="K110" i="8"/>
  <c r="K103" i="8"/>
  <c r="I129" i="8"/>
  <c r="I125" i="8"/>
  <c r="I121" i="8"/>
  <c r="I117" i="8"/>
  <c r="I113" i="8"/>
  <c r="K125" i="8"/>
  <c r="I124" i="8"/>
  <c r="I112" i="8"/>
  <c r="K108" i="8"/>
  <c r="K104" i="8"/>
  <c r="K121" i="8"/>
  <c r="K107" i="8"/>
  <c r="I102" i="8"/>
  <c r="K111" i="8"/>
  <c r="K119" i="8"/>
  <c r="I127" i="8"/>
  <c r="I119" i="8"/>
  <c r="K106" i="8"/>
  <c r="K129" i="8"/>
  <c r="I128" i="8"/>
  <c r="K128" i="8"/>
  <c r="K124" i="8"/>
  <c r="K120" i="8"/>
  <c r="K116" i="8"/>
  <c r="K112" i="8"/>
  <c r="I118" i="8"/>
  <c r="K123" i="8"/>
  <c r="I111" i="8"/>
  <c r="I107" i="8"/>
  <c r="I103" i="8"/>
  <c r="I130" i="8"/>
  <c r="I114" i="8"/>
  <c r="H101" i="8"/>
  <c r="L101" i="8" s="1"/>
  <c r="I108" i="8"/>
  <c r="K109" i="8"/>
  <c r="I123" i="8"/>
  <c r="I115" i="8"/>
  <c r="K117" i="8"/>
  <c r="I116" i="8"/>
  <c r="K102" i="8"/>
  <c r="K113" i="8"/>
  <c r="I110" i="8"/>
  <c r="H109" i="8"/>
  <c r="L109" i="8" s="1"/>
  <c r="H116" i="8"/>
  <c r="L116" i="8" s="1"/>
  <c r="H124" i="8"/>
  <c r="L124" i="8" s="1"/>
  <c r="H113" i="8"/>
  <c r="L113" i="8" s="1"/>
  <c r="H121" i="8"/>
  <c r="L121" i="8" s="1"/>
  <c r="H129" i="8"/>
  <c r="L129" i="8" s="1"/>
  <c r="N107" i="8"/>
  <c r="R107" i="8" s="1"/>
  <c r="N109" i="8"/>
  <c r="R109" i="8" s="1"/>
  <c r="N104" i="8"/>
  <c r="R104" i="8" s="1"/>
  <c r="N113" i="8"/>
  <c r="R113" i="8" s="1"/>
  <c r="N123" i="8"/>
  <c r="R123" i="8" s="1"/>
  <c r="N118" i="8"/>
  <c r="R118" i="8" s="1"/>
  <c r="N126" i="8"/>
  <c r="R126" i="8" s="1"/>
  <c r="B115" i="8"/>
  <c r="F115" i="8" s="1"/>
  <c r="E104" i="8"/>
  <c r="E107" i="8"/>
  <c r="C119" i="8"/>
  <c r="C127" i="8"/>
  <c r="B122" i="8"/>
  <c r="F122" i="8" s="1"/>
  <c r="C120" i="8"/>
  <c r="C124" i="8"/>
  <c r="H107" i="8"/>
  <c r="L107" i="8" s="1"/>
  <c r="H122" i="8"/>
  <c r="L122" i="8" s="1"/>
  <c r="H119" i="8"/>
  <c r="L119" i="8" s="1"/>
  <c r="H127" i="8"/>
  <c r="L127" i="8" s="1"/>
  <c r="Q128" i="8"/>
  <c r="Q124" i="8"/>
  <c r="Q120" i="8"/>
  <c r="Q116" i="8"/>
  <c r="Q127" i="8"/>
  <c r="Q123" i="8"/>
  <c r="Q119" i="8"/>
  <c r="Q115" i="8"/>
  <c r="O109" i="8"/>
  <c r="O105" i="8"/>
  <c r="O101" i="8"/>
  <c r="K85" i="8" s="1"/>
  <c r="Q109" i="8"/>
  <c r="Q105" i="8"/>
  <c r="Q101" i="8"/>
  <c r="O127" i="8"/>
  <c r="O123" i="8"/>
  <c r="O119" i="8"/>
  <c r="O115" i="8"/>
  <c r="O130" i="8"/>
  <c r="O126" i="8"/>
  <c r="O122" i="8"/>
  <c r="O118" i="8"/>
  <c r="O114" i="8"/>
  <c r="Q108" i="8"/>
  <c r="Q104" i="8"/>
  <c r="Q112" i="8"/>
  <c r="O108" i="8"/>
  <c r="O104" i="8"/>
  <c r="O125" i="8"/>
  <c r="O121" i="8"/>
  <c r="O113" i="8"/>
  <c r="O124" i="8"/>
  <c r="O116" i="8"/>
  <c r="Q110" i="8"/>
  <c r="Q102" i="8"/>
  <c r="O110" i="8"/>
  <c r="O102" i="8"/>
  <c r="Q130" i="8"/>
  <c r="Q126" i="8"/>
  <c r="Q122" i="8"/>
  <c r="Q118" i="8"/>
  <c r="Q114" i="8"/>
  <c r="Q129" i="8"/>
  <c r="Q125" i="8"/>
  <c r="Q121" i="8"/>
  <c r="Q117" i="8"/>
  <c r="Q113" i="8"/>
  <c r="O111" i="8"/>
  <c r="O107" i="8"/>
  <c r="O103" i="8"/>
  <c r="N101" i="8"/>
  <c r="R101" i="8" s="1"/>
  <c r="Q111" i="8"/>
  <c r="Q107" i="8"/>
  <c r="Q103" i="8"/>
  <c r="O129" i="8"/>
  <c r="O117" i="8"/>
  <c r="O128" i="8"/>
  <c r="O120" i="8"/>
  <c r="O112" i="8"/>
  <c r="Q106" i="8"/>
  <c r="O106" i="8"/>
  <c r="N110" i="8"/>
  <c r="R110" i="8" s="1"/>
  <c r="N116" i="8"/>
  <c r="R116" i="8" s="1"/>
  <c r="B101" i="8"/>
  <c r="F101" i="8" s="1"/>
  <c r="E102" i="8"/>
  <c r="E106" i="8"/>
  <c r="E110" i="8"/>
  <c r="E101" i="8"/>
  <c r="E105" i="8"/>
  <c r="E109" i="8"/>
  <c r="C113" i="8"/>
  <c r="C117" i="8"/>
  <c r="C121" i="8"/>
  <c r="C125" i="8"/>
  <c r="C129" i="8"/>
  <c r="C114" i="8"/>
  <c r="C118" i="8"/>
  <c r="C122" i="8"/>
  <c r="C126" i="8"/>
  <c r="C130" i="8"/>
  <c r="H106" i="8"/>
  <c r="L106" i="8" s="1"/>
  <c r="H103" i="8"/>
  <c r="L103" i="8" s="1"/>
  <c r="H111" i="8"/>
  <c r="L111" i="8" s="1"/>
  <c r="H118" i="8"/>
  <c r="L118" i="8" s="1"/>
  <c r="H126" i="8"/>
  <c r="L126" i="8" s="1"/>
  <c r="H115" i="8"/>
  <c r="L115" i="8" s="1"/>
  <c r="H123" i="8"/>
  <c r="L123" i="8" s="1"/>
  <c r="N103" i="8"/>
  <c r="R103" i="8" s="1"/>
  <c r="N125" i="8"/>
  <c r="R125" i="8" s="1"/>
  <c r="N119" i="8"/>
  <c r="R119" i="8" s="1"/>
  <c r="N106" i="8"/>
  <c r="R106" i="8" s="1"/>
  <c r="N121" i="8"/>
  <c r="R121" i="8" s="1"/>
  <c r="N112" i="8"/>
  <c r="R112" i="8" s="1"/>
  <c r="N120" i="8"/>
  <c r="R120" i="8" s="1"/>
  <c r="N128" i="8"/>
  <c r="R128" i="8" s="1"/>
  <c r="B105" i="8"/>
  <c r="F105" i="8" s="1"/>
  <c r="B123" i="8"/>
  <c r="F123" i="8" s="1"/>
  <c r="C103" i="8"/>
  <c r="C107" i="8"/>
  <c r="C111" i="8"/>
  <c r="B112" i="8"/>
  <c r="F112" i="8" s="1"/>
  <c r="C102" i="8"/>
  <c r="C106" i="8"/>
  <c r="C110" i="8"/>
  <c r="E114" i="8"/>
  <c r="E118" i="8"/>
  <c r="E122" i="8"/>
  <c r="E126" i="8"/>
  <c r="E130" i="8"/>
  <c r="E115" i="8"/>
  <c r="E119" i="8"/>
  <c r="E123" i="8"/>
  <c r="X102" i="8"/>
  <c r="X103" i="8" s="1"/>
  <c r="X104" i="8" s="1"/>
  <c r="X105" i="8" s="1"/>
  <c r="X106" i="8" s="1"/>
  <c r="X107" i="8" s="1"/>
  <c r="X108" i="8" s="1"/>
  <c r="X109" i="8" s="1"/>
  <c r="X110" i="8" s="1"/>
  <c r="X111" i="8" s="1"/>
  <c r="X112" i="8" s="1"/>
  <c r="X113" i="8" s="1"/>
  <c r="X114" i="8" s="1"/>
  <c r="X115" i="8" s="1"/>
  <c r="X116" i="8" s="1"/>
  <c r="X117" i="8" s="1"/>
  <c r="X118" i="8" s="1"/>
  <c r="X119" i="8" s="1"/>
  <c r="X120" i="8" s="1"/>
  <c r="X121" i="8" s="1"/>
  <c r="X122" i="8" s="1"/>
  <c r="X123" i="8" s="1"/>
  <c r="X124" i="8" s="1"/>
  <c r="X125" i="8" s="1"/>
  <c r="X126" i="8" s="1"/>
  <c r="X127" i="8" s="1"/>
  <c r="X128" i="8" s="1"/>
  <c r="X129" i="8" s="1"/>
  <c r="X130" i="8" s="1"/>
  <c r="H108" i="8"/>
  <c r="L108" i="8" s="1"/>
  <c r="H105" i="8"/>
  <c r="L105" i="8" s="1"/>
  <c r="H112" i="8"/>
  <c r="L112" i="8" s="1"/>
  <c r="H120" i="8"/>
  <c r="L120" i="8" s="1"/>
  <c r="H128" i="8"/>
  <c r="L128" i="8" s="1"/>
  <c r="H117" i="8"/>
  <c r="L117" i="8" s="1"/>
  <c r="H125" i="8"/>
  <c r="L125" i="8" s="1"/>
  <c r="N105" i="8"/>
  <c r="R105" i="8" s="1"/>
  <c r="N111" i="8"/>
  <c r="R111" i="8" s="1"/>
  <c r="N127" i="8"/>
  <c r="R127" i="8" s="1"/>
  <c r="N108" i="8"/>
  <c r="R108" i="8" s="1"/>
  <c r="N129" i="8"/>
  <c r="R129" i="8" s="1"/>
  <c r="N114" i="8"/>
  <c r="R114" i="8" s="1"/>
  <c r="N122" i="8"/>
  <c r="R122" i="8" s="1"/>
  <c r="N130" i="8"/>
  <c r="R130" i="8" s="1"/>
  <c r="G51" i="1"/>
  <c r="G19" i="1"/>
  <c r="K81" i="8" l="1"/>
  <c r="B121" i="8"/>
  <c r="F121" i="8" s="1"/>
  <c r="B124" i="8"/>
  <c r="F124" i="8" s="1"/>
  <c r="B127" i="8"/>
  <c r="F127" i="8" s="1"/>
  <c r="I81" i="8"/>
  <c r="E127" i="8"/>
  <c r="B129" i="8"/>
  <c r="F129" i="8" s="1"/>
  <c r="G81" i="8"/>
  <c r="E125" i="8"/>
  <c r="E128" i="8"/>
  <c r="C123" i="8"/>
  <c r="B125" i="8"/>
  <c r="F125" i="8" s="1"/>
  <c r="B128" i="8"/>
  <c r="F128" i="8" s="1"/>
  <c r="E121" i="8"/>
  <c r="E124" i="8"/>
  <c r="C128" i="8"/>
  <c r="W121" i="8"/>
  <c r="W122" i="8" s="1"/>
  <c r="W123" i="8" s="1"/>
  <c r="W124" i="8" s="1"/>
  <c r="W125" i="8" s="1"/>
  <c r="W126" i="8" s="1"/>
  <c r="W127" i="8" s="1"/>
  <c r="W128" i="8" s="1"/>
  <c r="W129" i="8" s="1"/>
  <c r="W130" i="8" s="1"/>
  <c r="B126" i="8"/>
  <c r="F126" i="8" s="1"/>
  <c r="B130" i="8"/>
  <c r="F130" i="8" s="1"/>
  <c r="I18" i="1"/>
  <c r="G18" i="1"/>
  <c r="G57" i="1"/>
  <c r="G55" i="1"/>
  <c r="G56" i="1"/>
  <c r="K79" i="1"/>
  <c r="I79" i="1"/>
  <c r="K33" i="1"/>
  <c r="K32" i="1"/>
  <c r="K31" i="1"/>
  <c r="I34" i="1"/>
  <c r="I33" i="1"/>
  <c r="I32" i="1"/>
  <c r="I31" i="1"/>
  <c r="G31" i="1"/>
  <c r="K61" i="1" l="1"/>
  <c r="I35" i="1"/>
  <c r="K35" i="1"/>
  <c r="F7" i="1" l="1"/>
  <c r="K18" i="1" l="1"/>
  <c r="K7" i="1"/>
  <c r="J7" i="1"/>
  <c r="I7" i="1"/>
  <c r="H7" i="1"/>
  <c r="G7" i="1"/>
  <c r="K13" i="1" l="1"/>
  <c r="K12" i="1"/>
  <c r="K11" i="1"/>
  <c r="K14" i="1" l="1"/>
  <c r="P100" i="1" s="1"/>
  <c r="Y100" i="1" s="1"/>
  <c r="I13" i="1" l="1"/>
  <c r="I12" i="1"/>
  <c r="I11" i="1"/>
  <c r="I14" i="1" l="1"/>
  <c r="J100" i="1" s="1"/>
  <c r="X100" i="1" s="1"/>
  <c r="G34" i="1" l="1"/>
  <c r="G33" i="1"/>
  <c r="G32" i="1"/>
  <c r="G14" i="1"/>
  <c r="D100" i="1" l="1"/>
  <c r="W100" i="1" s="1"/>
  <c r="G65" i="1"/>
  <c r="K43" i="1"/>
  <c r="I43" i="1"/>
  <c r="K62" i="1"/>
  <c r="K63" i="1" s="1"/>
  <c r="I62" i="1"/>
  <c r="I63" i="1" s="1"/>
  <c r="G52" i="1"/>
  <c r="K44" i="1"/>
  <c r="I44" i="1"/>
  <c r="K48" i="1"/>
  <c r="I48" i="1"/>
  <c r="K65" i="1"/>
  <c r="I65" i="1"/>
  <c r="G43" i="1"/>
  <c r="I47" i="1"/>
  <c r="K47" i="1"/>
  <c r="K27" i="1"/>
  <c r="G27" i="1"/>
  <c r="I27" i="1"/>
  <c r="I19" i="1"/>
  <c r="I20" i="1" s="1"/>
  <c r="K19" i="1"/>
  <c r="K20" i="1" s="1"/>
  <c r="K28" i="1"/>
  <c r="I28" i="1"/>
  <c r="G24" i="1"/>
  <c r="G61" i="1"/>
  <c r="G62" i="1"/>
  <c r="G35" i="1"/>
  <c r="G44" i="1"/>
  <c r="G48" i="1"/>
  <c r="G47" i="1"/>
  <c r="G28" i="1"/>
  <c r="I24" i="1" l="1"/>
  <c r="K24" i="1"/>
  <c r="K22" i="1"/>
  <c r="I22" i="1"/>
  <c r="G22" i="1"/>
  <c r="G53" i="1"/>
  <c r="I57" i="1"/>
  <c r="K57" i="1"/>
  <c r="G58" i="1"/>
  <c r="K46" i="1"/>
  <c r="I46" i="1"/>
  <c r="K52" i="1"/>
  <c r="I52" i="1"/>
  <c r="I51" i="1"/>
  <c r="K51" i="1"/>
  <c r="I56" i="1"/>
  <c r="K56" i="1"/>
  <c r="K29" i="1"/>
  <c r="K23" i="1"/>
  <c r="I23" i="1"/>
  <c r="I29" i="1"/>
  <c r="G23" i="1"/>
  <c r="G46" i="1"/>
  <c r="G20" i="1"/>
  <c r="G63" i="1"/>
  <c r="G29" i="1"/>
  <c r="G67" i="1" l="1"/>
  <c r="K25" i="1"/>
  <c r="K37" i="1" s="1"/>
  <c r="G25" i="1"/>
  <c r="G37" i="1" s="1"/>
  <c r="I25" i="1"/>
  <c r="I37" i="1" s="1"/>
  <c r="K53" i="1"/>
  <c r="I55" i="1"/>
  <c r="I58" i="1" s="1"/>
  <c r="K55" i="1"/>
  <c r="K58" i="1" s="1"/>
  <c r="I53" i="1"/>
  <c r="D102" i="1" l="1"/>
  <c r="K67" i="1"/>
  <c r="P114" i="1" s="1"/>
  <c r="I67" i="1"/>
  <c r="J104" i="1" s="1"/>
  <c r="D101" i="1"/>
  <c r="W101" i="1" s="1"/>
  <c r="D106" i="1"/>
  <c r="D110" i="1"/>
  <c r="D114" i="1"/>
  <c r="D118" i="1"/>
  <c r="D122" i="1"/>
  <c r="D126" i="1"/>
  <c r="D130" i="1"/>
  <c r="D105" i="1"/>
  <c r="D109" i="1"/>
  <c r="D117" i="1"/>
  <c r="D121" i="1"/>
  <c r="D129" i="1"/>
  <c r="D103" i="1"/>
  <c r="D107" i="1"/>
  <c r="D111" i="1"/>
  <c r="D115" i="1"/>
  <c r="D119" i="1"/>
  <c r="D123" i="1"/>
  <c r="D127" i="1"/>
  <c r="D104" i="1"/>
  <c r="D108" i="1"/>
  <c r="D112" i="1"/>
  <c r="D116" i="1"/>
  <c r="D120" i="1"/>
  <c r="D124" i="1"/>
  <c r="D128" i="1"/>
  <c r="D113" i="1"/>
  <c r="D125" i="1"/>
  <c r="W102" i="1" l="1"/>
  <c r="W103" i="1" s="1"/>
  <c r="W104" i="1" s="1"/>
  <c r="W105" i="1" s="1"/>
  <c r="W106" i="1" s="1"/>
  <c r="W107" i="1" s="1"/>
  <c r="W108" i="1" s="1"/>
  <c r="W109" i="1" s="1"/>
  <c r="W110" i="1" s="1"/>
  <c r="W111" i="1" s="1"/>
  <c r="W112" i="1" s="1"/>
  <c r="W113" i="1" s="1"/>
  <c r="W114" i="1" s="1"/>
  <c r="W115" i="1" s="1"/>
  <c r="W116" i="1" s="1"/>
  <c r="W117" i="1" s="1"/>
  <c r="W118" i="1" s="1"/>
  <c r="W119" i="1" s="1"/>
  <c r="W120" i="1" s="1"/>
  <c r="W121" i="1" s="1"/>
  <c r="W122" i="1" s="1"/>
  <c r="W123" i="1" s="1"/>
  <c r="W124" i="1" s="1"/>
  <c r="W125" i="1" s="1"/>
  <c r="W126" i="1" s="1"/>
  <c r="W127" i="1" s="1"/>
  <c r="W128" i="1" s="1"/>
  <c r="W129" i="1" s="1"/>
  <c r="W130" i="1" s="1"/>
  <c r="B102" i="1"/>
  <c r="F102" i="1" s="1"/>
  <c r="B103" i="1"/>
  <c r="F103" i="1" s="1"/>
  <c r="B104" i="1"/>
  <c r="F104" i="1" s="1"/>
  <c r="C107" i="1"/>
  <c r="E102" i="1"/>
  <c r="P116" i="1"/>
  <c r="P127" i="1"/>
  <c r="P111" i="1"/>
  <c r="P125" i="1"/>
  <c r="P128" i="1"/>
  <c r="P108" i="1"/>
  <c r="P126" i="1"/>
  <c r="P104" i="1"/>
  <c r="P113" i="1"/>
  <c r="P110" i="1"/>
  <c r="P105" i="1"/>
  <c r="P123" i="1"/>
  <c r="P107" i="1"/>
  <c r="P122" i="1"/>
  <c r="P106" i="1"/>
  <c r="P120" i="1"/>
  <c r="P109" i="1"/>
  <c r="P129" i="1"/>
  <c r="P117" i="1"/>
  <c r="P119" i="1"/>
  <c r="P103" i="1"/>
  <c r="P118" i="1"/>
  <c r="P102" i="1"/>
  <c r="P112" i="1"/>
  <c r="P124" i="1"/>
  <c r="P121" i="1"/>
  <c r="P101" i="1"/>
  <c r="Y101" i="1" s="1"/>
  <c r="P115" i="1"/>
  <c r="P130" i="1"/>
  <c r="J119" i="1"/>
  <c r="J129" i="1"/>
  <c r="J102" i="1"/>
  <c r="J117" i="1"/>
  <c r="J123" i="1"/>
  <c r="J124" i="1"/>
  <c r="J130" i="1"/>
  <c r="J110" i="1"/>
  <c r="J116" i="1"/>
  <c r="J106" i="1"/>
  <c r="J115" i="1"/>
  <c r="J105" i="1"/>
  <c r="J126" i="1"/>
  <c r="J103" i="1"/>
  <c r="J113" i="1"/>
  <c r="J112" i="1"/>
  <c r="C101" i="1"/>
  <c r="G85" i="1" s="1"/>
  <c r="B101" i="1"/>
  <c r="F101" i="1" s="1"/>
  <c r="J114" i="1"/>
  <c r="J118" i="1"/>
  <c r="J107" i="1"/>
  <c r="J121" i="1"/>
  <c r="J128" i="1"/>
  <c r="J108" i="1"/>
  <c r="J122" i="1"/>
  <c r="J111" i="1"/>
  <c r="J101" i="1"/>
  <c r="X101" i="1" s="1"/>
  <c r="J127" i="1"/>
  <c r="J125" i="1"/>
  <c r="J109" i="1"/>
  <c r="J120" i="1"/>
  <c r="C109" i="1"/>
  <c r="C108" i="1"/>
  <c r="C110" i="1"/>
  <c r="E103" i="1"/>
  <c r="B106" i="1"/>
  <c r="F106" i="1" s="1"/>
  <c r="E101" i="1"/>
  <c r="B105" i="1"/>
  <c r="F105" i="1" s="1"/>
  <c r="B117" i="1"/>
  <c r="F117" i="1" s="1"/>
  <c r="C104" i="1"/>
  <c r="B119" i="1"/>
  <c r="F119" i="1" s="1"/>
  <c r="C102" i="1"/>
  <c r="E130" i="1"/>
  <c r="B122" i="1"/>
  <c r="F122" i="1" s="1"/>
  <c r="B109" i="1"/>
  <c r="F109" i="1" s="1"/>
  <c r="E122" i="1"/>
  <c r="E105" i="1"/>
  <c r="C118" i="1"/>
  <c r="B113" i="1"/>
  <c r="F113" i="1" s="1"/>
  <c r="E109" i="1"/>
  <c r="C112" i="1"/>
  <c r="C111" i="1"/>
  <c r="E104" i="1"/>
  <c r="C120" i="1"/>
  <c r="B114" i="1"/>
  <c r="F114" i="1" s="1"/>
  <c r="C129" i="1"/>
  <c r="C130" i="1"/>
  <c r="E121" i="1"/>
  <c r="B111" i="1"/>
  <c r="F111" i="1" s="1"/>
  <c r="B124" i="1"/>
  <c r="F124" i="1" s="1"/>
  <c r="C106" i="1"/>
  <c r="B112" i="1"/>
  <c r="F112" i="1" s="1"/>
  <c r="C105" i="1"/>
  <c r="E118" i="1"/>
  <c r="C126" i="1"/>
  <c r="E127" i="1"/>
  <c r="B125" i="1"/>
  <c r="F125" i="1" s="1"/>
  <c r="C125" i="1"/>
  <c r="C124" i="1"/>
  <c r="B118" i="1"/>
  <c r="F118" i="1" s="1"/>
  <c r="B108" i="1"/>
  <c r="F108" i="1" s="1"/>
  <c r="E119" i="1"/>
  <c r="E114" i="1"/>
  <c r="C123" i="1"/>
  <c r="E124" i="1"/>
  <c r="B115" i="1"/>
  <c r="F115" i="1" s="1"/>
  <c r="E111" i="1"/>
  <c r="B120" i="1"/>
  <c r="F120" i="1" s="1"/>
  <c r="C114" i="1"/>
  <c r="E112" i="1"/>
  <c r="B129" i="1"/>
  <c r="F129" i="1" s="1"/>
  <c r="E125" i="1"/>
  <c r="B116" i="1"/>
  <c r="F116" i="1" s="1"/>
  <c r="E108" i="1"/>
  <c r="C128" i="1"/>
  <c r="B110" i="1"/>
  <c r="F110" i="1" s="1"/>
  <c r="B130" i="1"/>
  <c r="F130" i="1" s="1"/>
  <c r="C122" i="1"/>
  <c r="B128" i="1"/>
  <c r="F128" i="1" s="1"/>
  <c r="E120" i="1"/>
  <c r="B127" i="1"/>
  <c r="F127" i="1" s="1"/>
  <c r="E107" i="1"/>
  <c r="E128" i="1"/>
  <c r="B121" i="1"/>
  <c r="F121" i="1" s="1"/>
  <c r="B126" i="1"/>
  <c r="F126" i="1" s="1"/>
  <c r="E116" i="1"/>
  <c r="B107" i="1"/>
  <c r="F107" i="1" s="1"/>
  <c r="C103" i="1"/>
  <c r="E115" i="1"/>
  <c r="C127" i="1"/>
  <c r="C113" i="1"/>
  <c r="E129" i="1"/>
  <c r="C116" i="1"/>
  <c r="C119" i="1"/>
  <c r="E113" i="1"/>
  <c r="C117" i="1"/>
  <c r="E106" i="1"/>
  <c r="C115" i="1"/>
  <c r="E110" i="1"/>
  <c r="E123" i="1"/>
  <c r="E126" i="1"/>
  <c r="E117" i="1"/>
  <c r="C121" i="1"/>
  <c r="B123" i="1"/>
  <c r="F123" i="1" s="1"/>
  <c r="Y102" i="1" l="1"/>
  <c r="Y103" i="1" s="1"/>
  <c r="Y104" i="1" s="1"/>
  <c r="Y105" i="1" s="1"/>
  <c r="Y106" i="1" s="1"/>
  <c r="Y107" i="1" s="1"/>
  <c r="Y108" i="1" s="1"/>
  <c r="Y109" i="1" s="1"/>
  <c r="Y110" i="1" s="1"/>
  <c r="Y111" i="1" s="1"/>
  <c r="Y112" i="1" s="1"/>
  <c r="Y113" i="1" s="1"/>
  <c r="Y114" i="1" s="1"/>
  <c r="Y115" i="1" s="1"/>
  <c r="Y116" i="1" s="1"/>
  <c r="Y117" i="1" s="1"/>
  <c r="Y118" i="1" s="1"/>
  <c r="Y119" i="1" s="1"/>
  <c r="Y120" i="1" s="1"/>
  <c r="Y121" i="1" s="1"/>
  <c r="Y122" i="1" s="1"/>
  <c r="Y123" i="1" s="1"/>
  <c r="Y124" i="1" s="1"/>
  <c r="Y125" i="1" s="1"/>
  <c r="Y126" i="1" s="1"/>
  <c r="Y127" i="1" s="1"/>
  <c r="Y128" i="1" s="1"/>
  <c r="Y129" i="1" s="1"/>
  <c r="Y130" i="1" s="1"/>
  <c r="X102" i="1"/>
  <c r="X103" i="1" s="1"/>
  <c r="X104" i="1" s="1"/>
  <c r="X105" i="1" s="1"/>
  <c r="X106" i="1" s="1"/>
  <c r="X107" i="1" s="1"/>
  <c r="X108" i="1" s="1"/>
  <c r="X109" i="1" s="1"/>
  <c r="X110" i="1" s="1"/>
  <c r="X111" i="1" s="1"/>
  <c r="X112" i="1" s="1"/>
  <c r="X113" i="1" s="1"/>
  <c r="X114" i="1" s="1"/>
  <c r="X115" i="1" s="1"/>
  <c r="X116" i="1" s="1"/>
  <c r="X117" i="1" s="1"/>
  <c r="X118" i="1" s="1"/>
  <c r="X119" i="1" s="1"/>
  <c r="X120" i="1" s="1"/>
  <c r="X121" i="1" s="1"/>
  <c r="X122" i="1" s="1"/>
  <c r="X123" i="1" s="1"/>
  <c r="X124" i="1" s="1"/>
  <c r="X125" i="1" s="1"/>
  <c r="X126" i="1" s="1"/>
  <c r="X127" i="1" s="1"/>
  <c r="X128" i="1" s="1"/>
  <c r="X129" i="1" s="1"/>
  <c r="X130" i="1" s="1"/>
  <c r="G81" i="1"/>
  <c r="O102" i="1"/>
  <c r="Q105" i="1"/>
  <c r="H102" i="1"/>
  <c r="L102" i="1" s="1"/>
  <c r="N106" i="1"/>
  <c r="R106" i="1" s="1"/>
  <c r="Q103" i="1"/>
  <c r="O103" i="1"/>
  <c r="Q106" i="1"/>
  <c r="Q113" i="1"/>
  <c r="N112" i="1"/>
  <c r="R112" i="1" s="1"/>
  <c r="O101" i="1"/>
  <c r="O104" i="1"/>
  <c r="N101" i="1"/>
  <c r="R101" i="1" s="1"/>
  <c r="N102" i="1"/>
  <c r="R102" i="1" s="1"/>
  <c r="Q121" i="1"/>
  <c r="O129" i="1"/>
  <c r="Q104" i="1"/>
  <c r="Q102" i="1"/>
  <c r="N110" i="1"/>
  <c r="R110" i="1" s="1"/>
  <c r="O120" i="1"/>
  <c r="O116" i="1"/>
  <c r="N114" i="1"/>
  <c r="R114" i="1" s="1"/>
  <c r="N111" i="1"/>
  <c r="R111" i="1" s="1"/>
  <c r="Q116" i="1"/>
  <c r="Q110" i="1"/>
  <c r="O114" i="1"/>
  <c r="O113" i="1"/>
  <c r="O112" i="1"/>
  <c r="Q119" i="1"/>
  <c r="N117" i="1"/>
  <c r="R117" i="1" s="1"/>
  <c r="N115" i="1"/>
  <c r="R115" i="1" s="1"/>
  <c r="Q124" i="1"/>
  <c r="N113" i="1"/>
  <c r="R113" i="1" s="1"/>
  <c r="Q107" i="1"/>
  <c r="N107" i="1"/>
  <c r="R107" i="1" s="1"/>
  <c r="O115" i="1"/>
  <c r="O106" i="1"/>
  <c r="O109" i="1"/>
  <c r="O108" i="1"/>
  <c r="Q117" i="1"/>
  <c r="Q111" i="1"/>
  <c r="N121" i="1"/>
  <c r="R121" i="1" s="1"/>
  <c r="N116" i="1"/>
  <c r="R116" i="1" s="1"/>
  <c r="Q112" i="1"/>
  <c r="Q126" i="1"/>
  <c r="O118" i="1"/>
  <c r="O117" i="1"/>
  <c r="N124" i="1"/>
  <c r="R124" i="1" s="1"/>
  <c r="N119" i="1"/>
  <c r="R119" i="1" s="1"/>
  <c r="N130" i="1"/>
  <c r="R130" i="1" s="1"/>
  <c r="N120" i="1"/>
  <c r="R120" i="1" s="1"/>
  <c r="N118" i="1"/>
  <c r="R118" i="1" s="1"/>
  <c r="Q123" i="1"/>
  <c r="Q130" i="1"/>
  <c r="Q125" i="1"/>
  <c r="Q127" i="1"/>
  <c r="O127" i="1"/>
  <c r="O125" i="1"/>
  <c r="O128" i="1"/>
  <c r="K102" i="1"/>
  <c r="Q101" i="1"/>
  <c r="Q108" i="1"/>
  <c r="N108" i="1"/>
  <c r="R108" i="1" s="1"/>
  <c r="N103" i="1"/>
  <c r="R103" i="1" s="1"/>
  <c r="Q115" i="1"/>
  <c r="N105" i="1"/>
  <c r="R105" i="1" s="1"/>
  <c r="N104" i="1"/>
  <c r="R104" i="1" s="1"/>
  <c r="Q129" i="1"/>
  <c r="Q120" i="1"/>
  <c r="N109" i="1"/>
  <c r="R109" i="1" s="1"/>
  <c r="Q114" i="1"/>
  <c r="Q109" i="1"/>
  <c r="N122" i="1"/>
  <c r="R122" i="1" s="1"/>
  <c r="N129" i="1"/>
  <c r="R129" i="1" s="1"/>
  <c r="N123" i="1"/>
  <c r="R123" i="1" s="1"/>
  <c r="O107" i="1"/>
  <c r="O111" i="1"/>
  <c r="O126" i="1"/>
  <c r="O110" i="1"/>
  <c r="O121" i="1"/>
  <c r="O105" i="1"/>
  <c r="O124" i="1"/>
  <c r="N127" i="1"/>
  <c r="R127" i="1" s="1"/>
  <c r="N126" i="1"/>
  <c r="R126" i="1" s="1"/>
  <c r="Q122" i="1"/>
  <c r="Q128" i="1"/>
  <c r="N125" i="1"/>
  <c r="R125" i="1" s="1"/>
  <c r="Q118" i="1"/>
  <c r="N128" i="1"/>
  <c r="R128" i="1" s="1"/>
  <c r="O119" i="1"/>
  <c r="O123" i="1"/>
  <c r="O122" i="1"/>
  <c r="O130" i="1"/>
  <c r="H109" i="1"/>
  <c r="L109" i="1" s="1"/>
  <c r="I103" i="1"/>
  <c r="H104" i="1"/>
  <c r="L104" i="1" s="1"/>
  <c r="I112" i="1"/>
  <c r="H113" i="1"/>
  <c r="L113" i="1" s="1"/>
  <c r="I105" i="1"/>
  <c r="I106" i="1"/>
  <c r="I109" i="1"/>
  <c r="H107" i="1"/>
  <c r="L107" i="1" s="1"/>
  <c r="K126" i="1"/>
  <c r="K107" i="1"/>
  <c r="I116" i="1"/>
  <c r="K113" i="1"/>
  <c r="H114" i="1"/>
  <c r="L114" i="1" s="1"/>
  <c r="K129" i="1"/>
  <c r="K116" i="1"/>
  <c r="H112" i="1"/>
  <c r="L112" i="1" s="1"/>
  <c r="I123" i="1"/>
  <c r="H115" i="1"/>
  <c r="L115" i="1" s="1"/>
  <c r="H122" i="1"/>
  <c r="L122" i="1" s="1"/>
  <c r="I110" i="1"/>
  <c r="I119" i="1"/>
  <c r="H119" i="1"/>
  <c r="L119" i="1" s="1"/>
  <c r="H108" i="1"/>
  <c r="L108" i="1" s="1"/>
  <c r="H111" i="1"/>
  <c r="L111" i="1" s="1"/>
  <c r="K121" i="1"/>
  <c r="K111" i="1"/>
  <c r="H117" i="1"/>
  <c r="L117" i="1" s="1"/>
  <c r="I121" i="1"/>
  <c r="I125" i="1"/>
  <c r="I117" i="1"/>
  <c r="I107" i="1"/>
  <c r="I128" i="1"/>
  <c r="K124" i="1"/>
  <c r="K120" i="1"/>
  <c r="I129" i="1"/>
  <c r="K114" i="1"/>
  <c r="K119" i="1"/>
  <c r="K115" i="1"/>
  <c r="K109" i="1"/>
  <c r="H110" i="1"/>
  <c r="L110" i="1" s="1"/>
  <c r="H128" i="1"/>
  <c r="L128" i="1" s="1"/>
  <c r="I118" i="1"/>
  <c r="I111" i="1"/>
  <c r="K110" i="1"/>
  <c r="H130" i="1"/>
  <c r="L130" i="1" s="1"/>
  <c r="K108" i="1"/>
  <c r="K105" i="1"/>
  <c r="K106" i="1"/>
  <c r="K125" i="1"/>
  <c r="K104" i="1"/>
  <c r="H118" i="1"/>
  <c r="L118" i="1" s="1"/>
  <c r="H101" i="1"/>
  <c r="L101" i="1" s="1"/>
  <c r="H121" i="1"/>
  <c r="L121" i="1" s="1"/>
  <c r="H116" i="1"/>
  <c r="L116" i="1" s="1"/>
  <c r="H123" i="1"/>
  <c r="L123" i="1" s="1"/>
  <c r="K122" i="1"/>
  <c r="K128" i="1"/>
  <c r="K123" i="1"/>
  <c r="I104" i="1"/>
  <c r="I130" i="1"/>
  <c r="I114" i="1"/>
  <c r="I124" i="1"/>
  <c r="I108" i="1"/>
  <c r="I101" i="1"/>
  <c r="I115" i="1"/>
  <c r="H127" i="1"/>
  <c r="L127" i="1" s="1"/>
  <c r="H106" i="1"/>
  <c r="L106" i="1" s="1"/>
  <c r="H129" i="1"/>
  <c r="L129" i="1" s="1"/>
  <c r="H124" i="1"/>
  <c r="L124" i="1" s="1"/>
  <c r="H126" i="1"/>
  <c r="L126" i="1" s="1"/>
  <c r="K117" i="1"/>
  <c r="H125" i="1"/>
  <c r="L125" i="1" s="1"/>
  <c r="H120" i="1"/>
  <c r="L120" i="1" s="1"/>
  <c r="H103" i="1"/>
  <c r="L103" i="1" s="1"/>
  <c r="K130" i="1"/>
  <c r="H105" i="1"/>
  <c r="L105" i="1" s="1"/>
  <c r="K127" i="1"/>
  <c r="K118" i="1"/>
  <c r="K103" i="1"/>
  <c r="K112" i="1"/>
  <c r="K101" i="1"/>
  <c r="I126" i="1"/>
  <c r="I122" i="1"/>
  <c r="I113" i="1"/>
  <c r="I120" i="1"/>
  <c r="I102" i="1"/>
  <c r="I127" i="1"/>
  <c r="I85" i="1" l="1"/>
  <c r="I81" i="1"/>
  <c r="K85" i="1"/>
  <c r="K81" i="1"/>
</calcChain>
</file>

<file path=xl/sharedStrings.xml><?xml version="1.0" encoding="utf-8"?>
<sst xmlns="http://schemas.openxmlformats.org/spreadsheetml/2006/main" count="322" uniqueCount="145">
  <si>
    <t>Varianten</t>
  </si>
  <si>
    <t>Context</t>
  </si>
  <si>
    <t>Versie 2.0</t>
  </si>
  <si>
    <t>Varianten (Het is mogelijk om 3 varianten van de business case in te voeren; sensitivity analyse</t>
  </si>
  <si>
    <t>Toelichting, onderbouwing hoe het tegen kan zitten of juist kan meevallen.</t>
  </si>
  <si>
    <t xml:space="preserve">Omschrijving Smart Maintenance iniatief:
</t>
  </si>
  <si>
    <t>Versie datum: 07-09-2022</t>
  </si>
  <si>
    <t>Variant 1</t>
  </si>
  <si>
    <t>Ingevuld door:</t>
  </si>
  <si>
    <t>Variant 2</t>
  </si>
  <si>
    <t>Datum van invullen:</t>
  </si>
  <si>
    <t>Variant 3</t>
  </si>
  <si>
    <t>Let op!: kosten zijn negatief, opbrengsten zijn positief</t>
  </si>
  <si>
    <t>Huidige scenario</t>
  </si>
  <si>
    <t>Projectkosten (eenmalig)</t>
  </si>
  <si>
    <t>1. Implementatie</t>
  </si>
  <si>
    <t>Initiatie</t>
  </si>
  <si>
    <t>Engineering &amp; Ontwikkeling</t>
  </si>
  <si>
    <t>Aanschaf &amp; Installatie</t>
  </si>
  <si>
    <t>Inrichten organisatie</t>
  </si>
  <si>
    <t>Verschil in Terugkerende jaarlijkse kosten (gemiddeld per jaar)</t>
  </si>
  <si>
    <t>2.a Inspecties</t>
  </si>
  <si>
    <t>Periodieke inspecties</t>
  </si>
  <si>
    <t>Ad hoc inspecties</t>
  </si>
  <si>
    <t>2.b Onderhoud</t>
  </si>
  <si>
    <t>Periodiek onderhoud</t>
  </si>
  <si>
    <t>Toestands-afhankelijk onderhoud</t>
  </si>
  <si>
    <t>Correctief onderhoud</t>
  </si>
  <si>
    <t>2.c Storingen</t>
  </si>
  <si>
    <t>Gevolgschade</t>
  </si>
  <si>
    <t>Derving</t>
  </si>
  <si>
    <t>2.d Beheer</t>
  </si>
  <si>
    <t>CM systeem</t>
  </si>
  <si>
    <t>Data</t>
  </si>
  <si>
    <t>Kennismanagement</t>
  </si>
  <si>
    <t>Overig</t>
  </si>
  <si>
    <t>Netto per jaar</t>
  </si>
  <si>
    <t>Verschil in Productie (gemiddeld per jaar)</t>
  </si>
  <si>
    <t>Kosten downtime, per uur</t>
  </si>
  <si>
    <t>Extra downtime in uren</t>
  </si>
  <si>
    <t>3.a Inspecties</t>
  </si>
  <si>
    <t>3.b Onderhoud</t>
  </si>
  <si>
    <t>Kosten vanuit extra downtime</t>
  </si>
  <si>
    <t>4.a Inspecties</t>
  </si>
  <si>
    <t>4.b Onderhoud</t>
  </si>
  <si>
    <t>OEE en efficiëntie</t>
  </si>
  <si>
    <t>5.a Doorzet</t>
  </si>
  <si>
    <t>Normale kwaliteit</t>
  </si>
  <si>
    <t>Verminderde kwaliteit</t>
  </si>
  <si>
    <t>5.b (Energie)verbruik</t>
  </si>
  <si>
    <t>Verschil in Risico (niet-financieel)</t>
  </si>
  <si>
    <t>-- Zeer ongunstig</t>
  </si>
  <si>
    <t>- ongunstig</t>
  </si>
  <si>
    <t>0 - Neutraal</t>
  </si>
  <si>
    <t>+ gunstig</t>
  </si>
  <si>
    <t>++ Zeer gunstig</t>
  </si>
  <si>
    <t>6 Haalbaarheid</t>
  </si>
  <si>
    <t>--</t>
  </si>
  <si>
    <t>Effect op organisatie</t>
  </si>
  <si>
    <t>-</t>
  </si>
  <si>
    <t>Veranderingsproces</t>
  </si>
  <si>
    <t>Risico's ??</t>
  </si>
  <si>
    <t>+</t>
  </si>
  <si>
    <t>7 Tijdsafhankelijk</t>
  </si>
  <si>
    <t>++</t>
  </si>
  <si>
    <t>Duur</t>
  </si>
  <si>
    <t>Moment</t>
  </si>
  <si>
    <t>Resultaat</t>
  </si>
  <si>
    <t>Verdiscontering (WACC)</t>
  </si>
  <si>
    <t>Terugverdientijd (aantal jaar)</t>
  </si>
  <si>
    <t>Terugverdienperiode (aantal jaar)</t>
  </si>
  <si>
    <t>Effect on reliability</t>
  </si>
  <si>
    <t>Effect on availability</t>
  </si>
  <si>
    <t>Internal rate of return (IRR):  is the annual rate of growth an investment is expected to generate.</t>
  </si>
  <si>
    <t>Cash flows (verdisconteerd)</t>
  </si>
  <si>
    <t>Jaar</t>
  </si>
  <si>
    <t>Hulpmiddel berekenen terugverdientijd 1</t>
  </si>
  <si>
    <t>Hulpmiddel berekenen IRR</t>
  </si>
  <si>
    <t>Cash flow (verdisconteerd)</t>
  </si>
  <si>
    <t>Hulpmiddel berekenen terugverdientijd 2</t>
  </si>
  <si>
    <t>Start</t>
  </si>
  <si>
    <t>Jaar 1</t>
  </si>
  <si>
    <t>Jaar 2</t>
  </si>
  <si>
    <t>Jaar 3</t>
  </si>
  <si>
    <t>Jaar 4</t>
  </si>
  <si>
    <t>Jaar 5</t>
  </si>
  <si>
    <t>Jaar 6</t>
  </si>
  <si>
    <t>Jaar 7</t>
  </si>
  <si>
    <t>Jaar 8</t>
  </si>
  <si>
    <t>Jaar 9</t>
  </si>
  <si>
    <t>Jaar 10</t>
  </si>
  <si>
    <t>Jaar 11</t>
  </si>
  <si>
    <t>Jaar 12</t>
  </si>
  <si>
    <t>Jaar 13</t>
  </si>
  <si>
    <t>Jaar 14</t>
  </si>
  <si>
    <t>Jaar 15</t>
  </si>
  <si>
    <t>Jaar 16</t>
  </si>
  <si>
    <t>Jaar 17</t>
  </si>
  <si>
    <t>Jaar 18</t>
  </si>
  <si>
    <t>Jaar 19</t>
  </si>
  <si>
    <t>Jaar 20</t>
  </si>
  <si>
    <t>Jaar 21</t>
  </si>
  <si>
    <t>Jaar 22</t>
  </si>
  <si>
    <t>Jaar 23</t>
  </si>
  <si>
    <t>Jaar 24</t>
  </si>
  <si>
    <t>Jaar 25</t>
  </si>
  <si>
    <t>Jaar 26</t>
  </si>
  <si>
    <t>Jaar 27</t>
  </si>
  <si>
    <t>Jaar 28</t>
  </si>
  <si>
    <t>Jaar 29</t>
  </si>
  <si>
    <t>Jaar 30</t>
  </si>
  <si>
    <t>BC variant: als het tegen zit</t>
  </si>
  <si>
    <t>Toelichting …</t>
  </si>
  <si>
    <t>BC variant: de verwachting</t>
  </si>
  <si>
    <t>Variant: Als het mee zit</t>
  </si>
  <si>
    <t>Tekst veld nodig?</t>
  </si>
  <si>
    <t>Welke risicos?</t>
  </si>
  <si>
    <t>Alhoewel er geen directe kosten verbonden zitten aan de levensduur van de installatie (i.e., Reliability), bepaalt dit de frequentie van (1) storingen (en daarmee gepaard: correctief onderhoud) en (2) ad hoc inspecties.</t>
  </si>
  <si>
    <r>
      <t xml:space="preserve">Als het antwoord op een van onderstaande vragen "ja" is, zal (vanaf het moment dat de wijziging plaatsvindt) de verwachte levensduur van de installatie veranderen. Indien relevant kan daarna in de tabel rechtsonderaan de verandering in de verwachte (i.e., gemiddelde) frequentie van het voorkomen van de faalmodi beschreven worden. Dit kan als input dienen voor de FMEA bij </t>
    </r>
    <r>
      <rPr>
        <i/>
        <sz val="11"/>
        <color theme="1"/>
        <rFont val="Calibri"/>
        <family val="2"/>
        <scheme val="minor"/>
      </rPr>
      <t>2.c Storingen</t>
    </r>
    <r>
      <rPr>
        <sz val="11"/>
        <color theme="1"/>
        <rFont val="Calibri"/>
        <family val="2"/>
        <scheme val="minor"/>
      </rPr>
      <t>.</t>
    </r>
  </si>
  <si>
    <t>Determinanten van de levensduur</t>
  </si>
  <si>
    <t>Manier waarop de levensduur verlengd wordt</t>
  </si>
  <si>
    <t>Wordt het ontwerp van de installatie aangepast, waardoor de robuustheid toeneemt?</t>
  </si>
  <si>
    <t>Nee</t>
  </si>
  <si>
    <t>het conditie monitoring systeem maakt het mogelijk om zwakke componenten te detecteren, waarna deze vervangen worden voor robuustere componenten</t>
  </si>
  <si>
    <t>(anders, namelijk...)</t>
  </si>
  <si>
    <t>Wordt de manier waarop de installatie is geconstrueerd aangepast, waardoor de robuustheid toeneemt?</t>
  </si>
  <si>
    <t>Zowel bij nieuwbouw en na onderhoud</t>
  </si>
  <si>
    <t>het conditie monitoring systeem maakt het mogelijk om uitlijnfouten/montagefouten/speling/… te detecteren, waarna dit direct hersteld wordt</t>
  </si>
  <si>
    <t>de kwaliteit van de uitvoering van het onderhoud is verbeterd, doordat de reactietijd langer is en het onderhoud beter voor wordt bereid (dit vermindert de kans op het introduceren van nieuwe fouten met het onderhoud)</t>
  </si>
  <si>
    <t>Worden de beschermlagen van de installatie aangepast, waardoor de degradatie afneemt?</t>
  </si>
  <si>
    <t>Denk aan beschermlagen/degradatie inhitoren zoals coating, waterbehandeling, smeermiddel</t>
  </si>
  <si>
    <t>het conditie monitoring systeem maakt het mogelijk om degradatie in (het functioneren van) de beschermlaag te detecteren, waarna deze hersteld wordt</t>
  </si>
  <si>
    <t>Wordt het gebruik/de aansturing van de installatie structureel aangepast, waardoor de degradatie afneemt?</t>
  </si>
  <si>
    <t>het conditie monitoring systeem geeft inzicht in welke producteigenschappen (e.g., hardheid, chemische samenstelling) de degradatie van de installatie versnellen, waarna deze schadelijke producteigenschappen vermeden worden</t>
  </si>
  <si>
    <t>het conditie monitoring systeem geeft inzicht in welke procesinstellingen (e.g., temperatuur, flow, druk) de degradatie van de installatie versnellen, waarna de geautomatiseerde procesaansturing, de operating window en/of de procedures omtrent start-up/ramp-down/... worden aangepast</t>
  </si>
  <si>
    <t>Levensduur</t>
  </si>
  <si>
    <t>Nieuwe scenario</t>
  </si>
  <si>
    <t>Toelichting</t>
  </si>
  <si>
    <r>
      <t xml:space="preserve">Frequentie
</t>
    </r>
    <r>
      <rPr>
        <sz val="8"/>
        <color theme="1"/>
        <rFont val="Calibri"/>
        <family val="2"/>
        <scheme val="minor"/>
      </rPr>
      <t># per jaar</t>
    </r>
  </si>
  <si>
    <r>
      <t xml:space="preserve">Vanaf
</t>
    </r>
    <r>
      <rPr>
        <sz val="8"/>
        <color theme="0" tint="-0.499984740745262"/>
        <rFont val="Calibri"/>
        <family val="2"/>
        <scheme val="minor"/>
      </rPr>
      <t>jaartal</t>
    </r>
  </si>
  <si>
    <t>verandering</t>
  </si>
  <si>
    <t>faalmodus 1</t>
  </si>
  <si>
    <t xml:space="preserve"> </t>
  </si>
  <si>
    <t>faalmodus 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</si>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</sst>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quot;£&quot;* #,##0.00_-;\-&quot;£&quot;* #,##0.00_-;_-&quot;£&quot;* &quot;-&quot;??_-;_-@_-"/>
    <numFmt numFmtId="165" formatCode="_-[$€-2]\ * #,##0.00_-;\-[$€-2]\ * #,##0.00_-;_-[$€-2]\ * &quot;-&quot;??_-;_-@_-"/>
    <numFmt numFmtId="166" formatCode="_([$€-2]\ * #,##0.00_);_([$€-2]\ * \(#,##0.00\);_([$€-2]\ * &quot;-&quot;??_);_(@_)"/>
    <numFmt numFmtId="167" formatCode="&quot;€&quot;\ #,##0.00"/>
    <numFmt numFmtId="168" formatCode="_ [$€-2]\ * #,##0.00_ ;_ [$€-2]\ * \-#,##0.00_ ;_ [$€-2]\ * &quot;-&quot;??_ ;_ @_ "/>
    <numFmt numFmtId="169" formatCode="_ [$€-413]\ * #,##0.00_ ;_ [$€-413]\ * \-#,##0.00_ ;_ [$€-413]\ * &quot;-&quot;??_ ;_ @_ "/>
  </numFmts>
  <fonts count="19" x14ac:knownFonts="1">
    <font>
      <sz val="11"/>
      <color theme="1"/>
      <name val="Calibri"/>
      <family val="2"/>
      <scheme val="minor"/>
    </font>
    <font>
      <sz val="8"/>
      <color theme="1"/>
      <name val="Calibri"/>
      <family val="2"/>
      <scheme val="minor"/>
    </font>
    <font>
      <b/>
      <sz val="11"/>
      <color theme="1"/>
      <name val="Calibri"/>
      <family val="2"/>
      <scheme val="minor"/>
    </font>
    <font>
      <u/>
      <sz val="11"/>
      <color theme="1"/>
      <name val="Calibri"/>
      <family val="2"/>
      <scheme val="minor"/>
    </font>
    <font>
      <sz val="11"/>
      <color theme="0" tint="-0.499984740745262"/>
      <name val="Calibri"/>
      <family val="2"/>
      <scheme val="minor"/>
    </font>
    <font>
      <sz val="8"/>
      <color theme="0" tint="-0.499984740745262"/>
      <name val="Calibri"/>
      <family val="2"/>
      <scheme val="minor"/>
    </font>
    <font>
      <sz val="11"/>
      <color theme="1"/>
      <name val="Calibri"/>
      <family val="2"/>
      <scheme val="minor"/>
    </font>
    <font>
      <sz val="11"/>
      <color theme="0"/>
      <name val="Calibri"/>
      <family val="2"/>
      <scheme val="minor"/>
    </font>
    <font>
      <sz val="11"/>
      <color theme="0" tint="-0.34998626667073579"/>
      <name val="Calibri"/>
      <family val="2"/>
      <scheme val="minor"/>
    </font>
    <font>
      <sz val="11"/>
      <name val="Calibri"/>
      <family val="2"/>
      <scheme val="minor"/>
    </font>
    <font>
      <sz val="11"/>
      <color rgb="FF0070C0"/>
      <name val="Calibri"/>
      <family val="2"/>
      <scheme val="minor"/>
    </font>
    <font>
      <i/>
      <sz val="11"/>
      <color theme="1"/>
      <name val="Calibri"/>
      <family val="2"/>
      <scheme val="minor"/>
    </font>
    <font>
      <sz val="14"/>
      <color theme="1"/>
      <name val="Calibri"/>
      <family val="2"/>
      <scheme val="minor"/>
    </font>
    <font>
      <sz val="11"/>
      <color rgb="FF00B0F0"/>
      <name val="Calibri"/>
      <family val="2"/>
      <scheme val="minor"/>
    </font>
    <font>
      <b/>
      <sz val="12"/>
      <color rgb="FF00B0F0"/>
      <name val="Calibri"/>
      <family val="2"/>
      <scheme val="minor"/>
    </font>
    <font>
      <b/>
      <sz val="12"/>
      <color theme="1"/>
      <name val="Calibri"/>
      <family val="2"/>
      <scheme val="minor"/>
    </font>
    <font>
      <b/>
      <sz val="11"/>
      <name val="Calibri"/>
      <family val="2"/>
      <scheme val="minor"/>
    </font>
    <font>
      <sz val="10"/>
      <color rgb="FFFF0000"/>
      <name val="Calibri"/>
      <family val="2"/>
      <scheme val="minor"/>
    </font>
    <font>
      <sz val="10"/>
      <color theme="0"/>
      <name val="arial"/>
      <family val="2"/>
    </font>
  </fonts>
  <fills count="10">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BFBFBF"/>
        <bgColor indexed="64"/>
      </patternFill>
    </fill>
    <fill>
      <patternFill patternType="solid">
        <fgColor theme="6"/>
        <bgColor indexed="64"/>
      </patternFill>
    </fill>
    <fill>
      <patternFill patternType="solid">
        <fgColor theme="4" tint="0.59999389629810485"/>
        <bgColor indexed="64"/>
      </patternFill>
    </fill>
    <fill>
      <patternFill patternType="solid">
        <fgColor rgb="FF4472C4"/>
        <bgColor indexed="64"/>
      </patternFill>
    </fill>
  </fills>
  <borders count="51">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thin">
        <color auto="1"/>
      </left>
      <right style="dotted">
        <color auto="1"/>
      </right>
      <top/>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auto="1"/>
      </right>
      <top/>
      <bottom style="thin">
        <color auto="1"/>
      </bottom>
      <diagonal/>
    </border>
    <border>
      <left style="thin">
        <color auto="1"/>
      </left>
      <right/>
      <top style="thin">
        <color theme="0"/>
      </top>
      <bottom/>
      <diagonal/>
    </border>
    <border>
      <left/>
      <right/>
      <top style="thin">
        <color theme="0"/>
      </top>
      <bottom/>
      <diagonal/>
    </border>
    <border>
      <left/>
      <right style="thin">
        <color auto="1"/>
      </right>
      <top style="thin">
        <color theme="0"/>
      </top>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dotted">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ashed">
        <color indexed="64"/>
      </left>
      <right style="dashed">
        <color indexed="64"/>
      </right>
      <top style="dashed">
        <color indexed="64"/>
      </top>
      <bottom style="dashed">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double">
        <color auto="1"/>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dashDotDot">
        <color indexed="64"/>
      </left>
      <right style="thin">
        <color indexed="64"/>
      </right>
      <top style="hair">
        <color indexed="64"/>
      </top>
      <bottom style="hair">
        <color indexed="64"/>
      </bottom>
      <diagonal/>
    </border>
    <border>
      <left style="thin">
        <color indexed="64"/>
      </left>
      <right style="hair">
        <color indexed="64"/>
      </right>
      <top/>
      <bottom/>
      <diagonal/>
    </border>
    <border>
      <left/>
      <right style="thin">
        <color indexed="64"/>
      </right>
      <top/>
      <bottom style="double">
        <color indexed="64"/>
      </bottom>
      <diagonal/>
    </border>
    <border>
      <left style="dashDotDot">
        <color indexed="64"/>
      </left>
      <right style="thin">
        <color indexed="64"/>
      </right>
      <top/>
      <bottom style="hair">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right/>
      <top style="dashed">
        <color indexed="64"/>
      </top>
      <bottom/>
      <diagonal/>
    </border>
    <border>
      <left style="thin">
        <color rgb="FFA6A6A6"/>
      </left>
      <right style="thin">
        <color rgb="FFA6A6A6"/>
      </right>
      <top style="thin">
        <color rgb="FFA6A6A6"/>
      </top>
      <bottom style="thin">
        <color rgb="FFA6A6A6"/>
      </bottom>
      <diagonal/>
    </border>
    <border>
      <left style="medium">
        <color theme="1"/>
      </left>
      <right style="medium">
        <color theme="1"/>
      </right>
      <top style="medium">
        <color theme="1"/>
      </top>
      <bottom style="medium">
        <color theme="1"/>
      </bottom>
      <diagonal/>
    </border>
    <border>
      <left/>
      <right/>
      <top/>
      <bottom style="thin">
        <color rgb="FFA6A6A6"/>
      </bottom>
      <diagonal/>
    </border>
    <border>
      <left/>
      <right/>
      <top/>
      <bottom style="dashed">
        <color indexed="64"/>
      </bottom>
      <diagonal/>
    </border>
  </borders>
  <cellStyleXfs count="3">
    <xf numFmtId="0" fontId="0" fillId="0" borderId="0"/>
    <xf numFmtId="164" fontId="6" fillId="0" borderId="0" applyFont="0" applyFill="0" applyBorder="0" applyAlignment="0" applyProtection="0"/>
    <xf numFmtId="9" fontId="6" fillId="0" borderId="0" applyFont="0" applyFill="0" applyBorder="0" applyAlignment="0" applyProtection="0"/>
  </cellStyleXfs>
  <cellXfs count="148">
    <xf numFmtId="0" fontId="0" fillId="0" borderId="0" xfId="0"/>
    <xf numFmtId="0" fontId="0" fillId="0" borderId="0" xfId="0" applyAlignment="1">
      <alignment vertical="center"/>
    </xf>
    <xf numFmtId="0" fontId="0" fillId="2" borderId="4" xfId="0" applyFill="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9" xfId="0" applyBorder="1" applyAlignment="1">
      <alignment horizontal="center" vertical="center" wrapText="1"/>
    </xf>
    <xf numFmtId="0" fontId="4" fillId="0" borderId="8" xfId="0" applyFont="1" applyBorder="1" applyAlignment="1">
      <alignment horizontal="center" vertical="center" wrapText="1"/>
    </xf>
    <xf numFmtId="0" fontId="0" fillId="0" borderId="16" xfId="0" applyBorder="1"/>
    <xf numFmtId="0" fontId="0" fillId="0" borderId="17" xfId="0" applyBorder="1"/>
    <xf numFmtId="0" fontId="0" fillId="0" borderId="15" xfId="0" applyBorder="1"/>
    <xf numFmtId="0" fontId="0" fillId="0" borderId="0" xfId="0" applyAlignment="1">
      <alignment vertical="top"/>
    </xf>
    <xf numFmtId="0" fontId="2" fillId="0" borderId="24" xfId="0" applyFont="1" applyBorder="1" applyAlignment="1">
      <alignment horizontal="center" vertical="center"/>
    </xf>
    <xf numFmtId="0" fontId="0" fillId="0" borderId="5" xfId="0" applyBorder="1" applyAlignment="1">
      <alignment horizontal="center" vertical="center"/>
    </xf>
    <xf numFmtId="0" fontId="0" fillId="2" borderId="1" xfId="0" applyFill="1" applyBorder="1" applyAlignment="1">
      <alignment horizontal="left" vertical="center"/>
    </xf>
    <xf numFmtId="0" fontId="0" fillId="2" borderId="1" xfId="0" applyFill="1" applyBorder="1" applyAlignment="1">
      <alignment horizontal="left" vertical="center" wrapText="1"/>
    </xf>
    <xf numFmtId="0" fontId="0" fillId="0" borderId="4" xfId="0" applyBorder="1" applyAlignment="1">
      <alignment horizontal="left" vertical="center" wrapText="1"/>
    </xf>
    <xf numFmtId="0" fontId="0" fillId="2" borderId="4" xfId="0" applyFill="1" applyBorder="1" applyAlignment="1">
      <alignment horizontal="left" vertical="center"/>
    </xf>
    <xf numFmtId="0" fontId="0" fillId="2" borderId="4" xfId="0" applyFill="1" applyBorder="1" applyAlignment="1">
      <alignment horizontal="left" vertical="center" wrapText="1"/>
    </xf>
    <xf numFmtId="0" fontId="11" fillId="0" borderId="4" xfId="0" applyFont="1" applyBorder="1" applyAlignment="1">
      <alignment horizontal="left" vertical="center" wrapText="1"/>
    </xf>
    <xf numFmtId="0" fontId="11" fillId="0" borderId="6" xfId="0" applyFont="1" applyBorder="1" applyAlignment="1">
      <alignment horizontal="left" vertical="center" wrapText="1"/>
    </xf>
    <xf numFmtId="0" fontId="0" fillId="0" borderId="0" xfId="0" applyAlignment="1">
      <alignment horizontal="center" vertical="center"/>
    </xf>
    <xf numFmtId="0" fontId="2" fillId="0" borderId="0" xfId="0" applyFont="1" applyAlignment="1">
      <alignment horizontal="center" vertical="center"/>
    </xf>
    <xf numFmtId="165" fontId="0" fillId="0" borderId="0" xfId="0" applyNumberFormat="1" applyAlignment="1">
      <alignment vertical="center"/>
    </xf>
    <xf numFmtId="0" fontId="7" fillId="0" borderId="0" xfId="0" applyFont="1" applyAlignment="1">
      <alignment vertical="center"/>
    </xf>
    <xf numFmtId="0" fontId="2" fillId="0" borderId="24" xfId="0" applyFont="1" applyBorder="1" applyAlignment="1">
      <alignment vertical="center"/>
    </xf>
    <xf numFmtId="0" fontId="0" fillId="0" borderId="26" xfId="0" applyBorder="1" applyAlignment="1">
      <alignment horizontal="center" vertical="center" wrapText="1"/>
    </xf>
    <xf numFmtId="165" fontId="0" fillId="0" borderId="0" xfId="1" applyNumberFormat="1" applyFont="1" applyAlignment="1">
      <alignment vertical="center"/>
    </xf>
    <xf numFmtId="0" fontId="0" fillId="2" borderId="0" xfId="0" applyFill="1" applyAlignment="1">
      <alignment vertical="center"/>
    </xf>
    <xf numFmtId="0" fontId="3" fillId="0" borderId="0" xfId="0" applyFont="1" applyAlignment="1">
      <alignment vertical="center"/>
    </xf>
    <xf numFmtId="0" fontId="2" fillId="0" borderId="0" xfId="0" applyFont="1" applyAlignment="1">
      <alignment vertical="center"/>
    </xf>
    <xf numFmtId="0" fontId="10" fillId="2" borderId="3" xfId="0" applyFont="1" applyFill="1" applyBorder="1" applyAlignment="1">
      <alignment vertical="center"/>
    </xf>
    <xf numFmtId="0" fontId="10" fillId="0" borderId="5" xfId="0" applyFont="1" applyBorder="1" applyAlignment="1">
      <alignment horizontal="center" vertical="center"/>
    </xf>
    <xf numFmtId="0" fontId="10" fillId="2" borderId="5" xfId="0" applyFont="1" applyFill="1" applyBorder="1" applyAlignment="1">
      <alignment vertical="center"/>
    </xf>
    <xf numFmtId="0" fontId="10" fillId="0" borderId="27" xfId="0" applyFont="1" applyBorder="1" applyAlignment="1">
      <alignment horizontal="center" vertical="center"/>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0" borderId="4" xfId="0" applyFont="1" applyBorder="1" applyAlignment="1">
      <alignment horizontal="center" vertical="center"/>
    </xf>
    <xf numFmtId="12" fontId="10" fillId="0" borderId="11" xfId="0" applyNumberFormat="1" applyFont="1" applyBorder="1" applyAlignment="1">
      <alignment horizontal="center" vertical="center"/>
    </xf>
    <xf numFmtId="0" fontId="10" fillId="0" borderId="6" xfId="0" applyFont="1" applyBorder="1" applyAlignment="1">
      <alignment horizontal="center" vertical="center"/>
    </xf>
    <xf numFmtId="12" fontId="10" fillId="0" borderId="13" xfId="0" applyNumberFormat="1" applyFont="1" applyBorder="1" applyAlignment="1">
      <alignment horizontal="center" vertical="center"/>
    </xf>
    <xf numFmtId="0" fontId="10" fillId="0" borderId="25" xfId="0" applyFont="1" applyBorder="1" applyAlignment="1">
      <alignment vertical="center"/>
    </xf>
    <xf numFmtId="0" fontId="10" fillId="0" borderId="18" xfId="0" applyFont="1" applyBorder="1" applyAlignment="1">
      <alignment vertical="center"/>
    </xf>
    <xf numFmtId="12" fontId="10" fillId="0" borderId="25" xfId="0" applyNumberFormat="1" applyFont="1" applyBorder="1" applyAlignment="1">
      <alignment horizontal="center" vertical="center"/>
    </xf>
    <xf numFmtId="12" fontId="10" fillId="0" borderId="18" xfId="0" applyNumberFormat="1" applyFont="1" applyBorder="1" applyAlignment="1">
      <alignment horizontal="center" vertical="center"/>
    </xf>
    <xf numFmtId="0" fontId="9" fillId="0" borderId="0" xfId="0" applyFont="1" applyAlignment="1">
      <alignment vertical="center"/>
    </xf>
    <xf numFmtId="0" fontId="0" fillId="3" borderId="0" xfId="0" applyFill="1" applyAlignment="1">
      <alignment vertical="center"/>
    </xf>
    <xf numFmtId="9" fontId="0" fillId="0" borderId="0" xfId="2" applyFont="1" applyAlignment="1">
      <alignment vertical="center"/>
    </xf>
    <xf numFmtId="2" fontId="0" fillId="0" borderId="0" xfId="0" applyNumberFormat="1" applyAlignment="1">
      <alignment vertical="center"/>
    </xf>
    <xf numFmtId="0" fontId="0" fillId="0" borderId="0" xfId="0" applyAlignment="1">
      <alignment horizontal="right" vertical="center"/>
    </xf>
    <xf numFmtId="0" fontId="13" fillId="0" borderId="0" xfId="0" applyFont="1" applyAlignment="1">
      <alignment horizontal="left" vertical="center"/>
    </xf>
    <xf numFmtId="0" fontId="13" fillId="0" borderId="30" xfId="0" applyFont="1" applyBorder="1" applyAlignment="1">
      <alignment vertical="center"/>
    </xf>
    <xf numFmtId="0" fontId="0" fillId="2" borderId="0" xfId="0" quotePrefix="1" applyFill="1" applyAlignment="1">
      <alignment vertical="center"/>
    </xf>
    <xf numFmtId="0" fontId="0" fillId="0" borderId="0" xfId="0" quotePrefix="1" applyAlignment="1">
      <alignment horizontal="left" vertical="center"/>
    </xf>
    <xf numFmtId="0" fontId="0" fillId="0" borderId="0" xfId="0" applyAlignment="1">
      <alignment horizontal="left" vertical="center"/>
    </xf>
    <xf numFmtId="166" fontId="0" fillId="0" borderId="7" xfId="0" applyNumberFormat="1" applyBorder="1" applyAlignment="1">
      <alignment vertical="center"/>
    </xf>
    <xf numFmtId="0" fontId="0" fillId="2" borderId="5" xfId="0" applyFill="1" applyBorder="1" applyAlignment="1">
      <alignment vertical="center"/>
    </xf>
    <xf numFmtId="0" fontId="0" fillId="0" borderId="5" xfId="0" applyBorder="1" applyAlignment="1">
      <alignment vertical="center"/>
    </xf>
    <xf numFmtId="165" fontId="0" fillId="0" borderId="4" xfId="0" applyNumberFormat="1" applyBorder="1" applyAlignment="1">
      <alignment vertical="center"/>
    </xf>
    <xf numFmtId="165" fontId="0" fillId="0" borderId="12" xfId="0" applyNumberFormat="1" applyBorder="1" applyAlignment="1">
      <alignment vertical="center"/>
    </xf>
    <xf numFmtId="165" fontId="0" fillId="0" borderId="5" xfId="0" applyNumberFormat="1" applyBorder="1" applyAlignment="1">
      <alignment vertical="center"/>
    </xf>
    <xf numFmtId="165" fontId="0" fillId="0" borderId="14" xfId="0" applyNumberFormat="1" applyBorder="1" applyAlignment="1">
      <alignment vertical="center"/>
    </xf>
    <xf numFmtId="165" fontId="0" fillId="0" borderId="35" xfId="0" applyNumberFormat="1" applyBorder="1" applyAlignment="1">
      <alignment vertical="center"/>
    </xf>
    <xf numFmtId="165" fontId="10" fillId="0" borderId="4" xfId="0" applyNumberFormat="1" applyFont="1" applyBorder="1" applyAlignment="1">
      <alignment vertical="center"/>
    </xf>
    <xf numFmtId="0" fontId="0" fillId="0" borderId="4" xfId="0" applyBorder="1" applyAlignment="1">
      <alignment horizontal="center" vertical="center"/>
    </xf>
    <xf numFmtId="0" fontId="0" fillId="0" borderId="12" xfId="0" applyBorder="1" applyAlignment="1">
      <alignment horizontal="center" vertical="center"/>
    </xf>
    <xf numFmtId="165" fontId="0" fillId="0" borderId="4" xfId="1" applyNumberFormat="1" applyFont="1" applyBorder="1" applyAlignment="1">
      <alignment vertical="center"/>
    </xf>
    <xf numFmtId="0" fontId="0" fillId="2" borderId="4" xfId="0" quotePrefix="1" applyFill="1" applyBorder="1" applyAlignment="1">
      <alignment vertical="center"/>
    </xf>
    <xf numFmtId="0" fontId="0" fillId="3" borderId="4" xfId="0" applyFill="1" applyBorder="1" applyAlignment="1">
      <alignment vertical="center"/>
    </xf>
    <xf numFmtId="0" fontId="0" fillId="3" borderId="5" xfId="0" applyFill="1" applyBorder="1" applyAlignment="1">
      <alignment vertical="center"/>
    </xf>
    <xf numFmtId="9" fontId="10" fillId="0" borderId="5" xfId="2" applyFont="1" applyBorder="1" applyAlignment="1">
      <alignment horizontal="center" vertical="center"/>
    </xf>
    <xf numFmtId="165" fontId="0" fillId="0" borderId="39" xfId="0" applyNumberFormat="1" applyBorder="1" applyAlignment="1">
      <alignment vertical="center"/>
    </xf>
    <xf numFmtId="166" fontId="0" fillId="0" borderId="5" xfId="0" applyNumberFormat="1" applyBorder="1" applyAlignment="1">
      <alignment vertical="center"/>
    </xf>
    <xf numFmtId="166" fontId="0" fillId="0" borderId="27" xfId="0" applyNumberFormat="1" applyBorder="1" applyAlignment="1">
      <alignment vertical="center"/>
    </xf>
    <xf numFmtId="0" fontId="0" fillId="2" borderId="5" xfId="0" quotePrefix="1" applyFill="1" applyBorder="1" applyAlignment="1">
      <alignment vertical="center"/>
    </xf>
    <xf numFmtId="0" fontId="0" fillId="0" borderId="40" xfId="0" applyBorder="1" applyAlignment="1">
      <alignment vertical="center"/>
    </xf>
    <xf numFmtId="165" fontId="0" fillId="0" borderId="27" xfId="0" applyNumberFormat="1" applyBorder="1" applyAlignment="1">
      <alignment vertical="center"/>
    </xf>
    <xf numFmtId="165" fontId="0" fillId="0" borderId="10" xfId="1" applyNumberFormat="1" applyFont="1" applyBorder="1" applyAlignment="1">
      <alignment vertical="center"/>
    </xf>
    <xf numFmtId="165" fontId="0" fillId="0" borderId="10" xfId="0" applyNumberFormat="1" applyBorder="1" applyAlignment="1">
      <alignment vertical="center"/>
    </xf>
    <xf numFmtId="0" fontId="14" fillId="0" borderId="33" xfId="0" applyFont="1" applyBorder="1" applyAlignment="1">
      <alignment horizontal="center"/>
    </xf>
    <xf numFmtId="0" fontId="14" fillId="0" borderId="32" xfId="0" applyFont="1" applyBorder="1" applyAlignment="1">
      <alignment horizontal="center"/>
    </xf>
    <xf numFmtId="0" fontId="14" fillId="0" borderId="31" xfId="0" applyFont="1" applyBorder="1" applyAlignment="1">
      <alignment horizontal="center"/>
    </xf>
    <xf numFmtId="0" fontId="15" fillId="0" borderId="5" xfId="0" applyFont="1" applyBorder="1" applyAlignment="1">
      <alignment horizontal="center"/>
    </xf>
    <xf numFmtId="9" fontId="10" fillId="0" borderId="4" xfId="2" applyFont="1" applyBorder="1" applyAlignment="1">
      <alignment horizontal="center" vertical="center"/>
    </xf>
    <xf numFmtId="9" fontId="0" fillId="0" borderId="5" xfId="0" applyNumberFormat="1" applyBorder="1" applyAlignment="1">
      <alignment horizontal="center" vertical="center"/>
    </xf>
    <xf numFmtId="2" fontId="0" fillId="0" borderId="5" xfId="0" applyNumberFormat="1" applyBorder="1" applyAlignment="1">
      <alignment horizontal="center" vertical="center"/>
    </xf>
    <xf numFmtId="2" fontId="0" fillId="0" borderId="4" xfId="0" applyNumberFormat="1" applyBorder="1" applyAlignment="1">
      <alignment horizontal="center" vertical="center"/>
    </xf>
    <xf numFmtId="9" fontId="0" fillId="0" borderId="27" xfId="2" applyFont="1" applyBorder="1" applyAlignment="1">
      <alignment horizontal="center" vertical="center"/>
    </xf>
    <xf numFmtId="9" fontId="0" fillId="0" borderId="6" xfId="2"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165" fontId="9" fillId="0" borderId="0" xfId="0" applyNumberFormat="1" applyFont="1" applyAlignment="1">
      <alignment vertical="center"/>
    </xf>
    <xf numFmtId="2" fontId="9" fillId="0" borderId="0" xfId="0" applyNumberFormat="1" applyFont="1" applyAlignment="1">
      <alignment vertical="center"/>
    </xf>
    <xf numFmtId="9" fontId="9" fillId="0" borderId="0" xfId="2" applyFont="1" applyAlignment="1">
      <alignment vertical="center"/>
    </xf>
    <xf numFmtId="0" fontId="9" fillId="0" borderId="0" xfId="0" applyFont="1" applyAlignment="1">
      <alignment horizontal="right" vertical="center"/>
    </xf>
    <xf numFmtId="167" fontId="0" fillId="0" borderId="4" xfId="0" applyNumberFormat="1" applyBorder="1" applyAlignment="1">
      <alignment vertical="center"/>
    </xf>
    <xf numFmtId="167" fontId="0" fillId="0" borderId="12" xfId="0" applyNumberFormat="1" applyBorder="1" applyAlignment="1">
      <alignment vertical="center"/>
    </xf>
    <xf numFmtId="167" fontId="0" fillId="0" borderId="39" xfId="0" applyNumberFormat="1" applyBorder="1" applyAlignment="1">
      <alignment vertical="center"/>
    </xf>
    <xf numFmtId="167" fontId="0" fillId="0" borderId="5" xfId="0" applyNumberFormat="1" applyBorder="1" applyAlignment="1">
      <alignment vertical="center"/>
    </xf>
    <xf numFmtId="167" fontId="0" fillId="0" borderId="40" xfId="0" applyNumberFormat="1" applyBorder="1" applyAlignment="1">
      <alignment vertical="center"/>
    </xf>
    <xf numFmtId="0" fontId="0" fillId="0" borderId="0" xfId="0" applyAlignment="1">
      <alignment horizontal="left"/>
    </xf>
    <xf numFmtId="0" fontId="14" fillId="0" borderId="37" xfId="0" applyFont="1" applyBorder="1" applyAlignment="1">
      <alignment horizontal="center"/>
    </xf>
    <xf numFmtId="0" fontId="14" fillId="0" borderId="36" xfId="0" applyFont="1" applyBorder="1" applyAlignment="1">
      <alignment horizontal="center"/>
    </xf>
    <xf numFmtId="0" fontId="14" fillId="0" borderId="38" xfId="0" applyFont="1" applyBorder="1" applyAlignment="1">
      <alignment horizontal="center"/>
    </xf>
    <xf numFmtId="0" fontId="14" fillId="0" borderId="41" xfId="0" applyFont="1" applyBorder="1" applyAlignment="1">
      <alignment horizontal="center"/>
    </xf>
    <xf numFmtId="0" fontId="14" fillId="0" borderId="34" xfId="0" applyFont="1" applyBorder="1" applyAlignment="1">
      <alignment horizontal="center"/>
    </xf>
    <xf numFmtId="0" fontId="0" fillId="0" borderId="0" xfId="0" applyAlignment="1">
      <alignment vertical="center" wrapText="1"/>
    </xf>
    <xf numFmtId="0" fontId="0" fillId="4" borderId="30" xfId="0" applyFill="1" applyBorder="1" applyAlignment="1">
      <alignment vertical="center" wrapText="1"/>
    </xf>
    <xf numFmtId="169" fontId="0" fillId="0" borderId="0" xfId="1" applyNumberFormat="1" applyFont="1" applyAlignment="1">
      <alignment vertical="center"/>
    </xf>
    <xf numFmtId="168" fontId="0" fillId="0" borderId="0" xfId="0" applyNumberFormat="1" applyAlignment="1">
      <alignment vertical="center"/>
    </xf>
    <xf numFmtId="0" fontId="12" fillId="0" borderId="0" xfId="0" applyFont="1" applyAlignment="1">
      <alignment horizontal="left" vertical="center" wrapText="1"/>
    </xf>
    <xf numFmtId="0" fontId="14" fillId="0" borderId="37" xfId="0" quotePrefix="1" applyFont="1" applyBorder="1" applyAlignment="1">
      <alignment horizontal="center"/>
    </xf>
    <xf numFmtId="0" fontId="18" fillId="5" borderId="47" xfId="0" applyFont="1" applyFill="1" applyBorder="1" applyAlignment="1">
      <alignment horizontal="right" vertical="center" wrapText="1"/>
    </xf>
    <xf numFmtId="0" fontId="18" fillId="5" borderId="47" xfId="0" applyFont="1" applyFill="1" applyBorder="1" applyAlignment="1">
      <alignment horizontal="right" vertical="center"/>
    </xf>
    <xf numFmtId="0" fontId="9" fillId="0" borderId="0" xfId="0" applyFont="1" applyAlignment="1">
      <alignment horizontal="center" vertical="center"/>
    </xf>
    <xf numFmtId="0" fontId="0" fillId="8" borderId="0" xfId="0" applyFill="1" applyAlignment="1">
      <alignment vertical="center"/>
    </xf>
    <xf numFmtId="165" fontId="10" fillId="0" borderId="48" xfId="0" applyNumberFormat="1" applyFont="1" applyBorder="1" applyAlignment="1">
      <alignment vertical="center"/>
    </xf>
    <xf numFmtId="0" fontId="18" fillId="6" borderId="47" xfId="0" applyFont="1" applyFill="1" applyBorder="1" applyAlignment="1">
      <alignment horizontal="center" vertical="center" wrapText="1"/>
    </xf>
    <xf numFmtId="0" fontId="9" fillId="7" borderId="0" xfId="0" applyFont="1" applyFill="1" applyAlignment="1">
      <alignment horizontal="center" vertical="center"/>
    </xf>
    <xf numFmtId="0" fontId="0" fillId="9" borderId="49" xfId="0" applyFill="1" applyBorder="1" applyAlignment="1">
      <alignment horizontal="center" vertical="center"/>
    </xf>
    <xf numFmtId="0" fontId="0" fillId="9" borderId="50" xfId="0" applyFill="1" applyBorder="1" applyAlignment="1">
      <alignment horizontal="center" vertical="center"/>
    </xf>
    <xf numFmtId="0" fontId="16" fillId="0" borderId="0" xfId="0" applyFont="1" applyAlignment="1">
      <alignment horizontal="center" vertical="center"/>
    </xf>
    <xf numFmtId="0" fontId="12" fillId="0" borderId="45" xfId="0" applyFont="1" applyBorder="1" applyAlignment="1">
      <alignment horizontal="center" vertical="center" wrapText="1"/>
    </xf>
    <xf numFmtId="0" fontId="0" fillId="0" borderId="0" xfId="0"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xf numFmtId="0" fontId="17" fillId="0" borderId="46" xfId="0" applyFont="1" applyBorder="1" applyAlignment="1">
      <alignment horizontal="center" vertical="center" wrapText="1"/>
    </xf>
    <xf numFmtId="0" fontId="2" fillId="0" borderId="24" xfId="0" applyFont="1" applyBorder="1" applyAlignment="1">
      <alignment horizontal="center" vertical="center"/>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4" xfId="0" applyFont="1" applyBorder="1" applyAlignment="1">
      <alignment horizontal="left" vertical="top" wrapText="1"/>
    </xf>
    <xf numFmtId="0" fontId="10" fillId="0" borderId="5" xfId="0" applyFont="1" applyBorder="1" applyAlignment="1">
      <alignment horizontal="center" vertical="center"/>
    </xf>
    <xf numFmtId="0" fontId="8" fillId="0" borderId="6" xfId="0" applyFont="1" applyBorder="1" applyAlignment="1">
      <alignment horizontal="left" vertical="top" wrapText="1"/>
    </xf>
    <xf numFmtId="0" fontId="10" fillId="0" borderId="27" xfId="0" applyFont="1" applyBorder="1" applyAlignment="1">
      <alignment horizontal="center" vertical="center"/>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7" xfId="0" applyBorder="1" applyAlignment="1">
      <alignment horizontal="left" vertical="top" wrapText="1"/>
    </xf>
  </cellXfs>
  <cellStyles count="3">
    <cellStyle name="Currency" xfId="1" builtinId="4"/>
    <cellStyle name="Normal" xfId="0" builtinId="0"/>
    <cellStyle name="Percent" xfId="2" builtinId="5"/>
  </cellStyles>
  <dxfs count="60">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Cash flows (verdisconteerd)</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lineChart>
        <c:grouping val="stacked"/>
        <c:varyColors val="0"/>
        <c:ser>
          <c:idx val="0"/>
          <c:order val="0"/>
          <c:tx>
            <c:strRef>
              <c:f>'Business case Empty'!$W$99</c:f>
              <c:strCache>
                <c:ptCount val="1"/>
                <c:pt idx="0">
                  <c:v>0</c:v>
                </c:pt>
              </c:strCache>
            </c:strRef>
          </c:tx>
          <c:spPr>
            <a:ln w="28575" cap="rnd">
              <a:solidFill>
                <a:schemeClr val="accent1"/>
              </a:solidFill>
              <a:round/>
            </a:ln>
            <a:effectLst/>
          </c:spPr>
          <c:marker>
            <c:symbol val="none"/>
          </c:marker>
          <c:cat>
            <c:strRef>
              <c:f>'Business case Empty'!$V$100:$V$129</c:f>
              <c:strCache>
                <c:ptCount val="30"/>
                <c:pt idx="0">
                  <c:v>Start</c:v>
                </c:pt>
                <c:pt idx="1">
                  <c:v>Jaar 1</c:v>
                </c:pt>
                <c:pt idx="2">
                  <c:v>Jaar 2</c:v>
                </c:pt>
                <c:pt idx="3">
                  <c:v>Jaar 3</c:v>
                </c:pt>
                <c:pt idx="4">
                  <c:v>Jaar 4</c:v>
                </c:pt>
                <c:pt idx="5">
                  <c:v>Jaar 5</c:v>
                </c:pt>
                <c:pt idx="6">
                  <c:v>Jaar 6</c:v>
                </c:pt>
                <c:pt idx="7">
                  <c:v>Jaar 7</c:v>
                </c:pt>
                <c:pt idx="8">
                  <c:v>Jaar 8</c:v>
                </c:pt>
                <c:pt idx="9">
                  <c:v>Jaar 9</c:v>
                </c:pt>
                <c:pt idx="10">
                  <c:v>Jaar 10</c:v>
                </c:pt>
                <c:pt idx="11">
                  <c:v>Jaar 11</c:v>
                </c:pt>
                <c:pt idx="12">
                  <c:v>Jaar 12</c:v>
                </c:pt>
                <c:pt idx="13">
                  <c:v>Jaar 13</c:v>
                </c:pt>
                <c:pt idx="14">
                  <c:v>Jaar 14</c:v>
                </c:pt>
                <c:pt idx="15">
                  <c:v>Jaar 15</c:v>
                </c:pt>
                <c:pt idx="16">
                  <c:v>Jaar 16</c:v>
                </c:pt>
                <c:pt idx="17">
                  <c:v>Jaar 17</c:v>
                </c:pt>
                <c:pt idx="18">
                  <c:v>Jaar 18</c:v>
                </c:pt>
                <c:pt idx="19">
                  <c:v>Jaar 19</c:v>
                </c:pt>
                <c:pt idx="20">
                  <c:v>Jaar 20</c:v>
                </c:pt>
                <c:pt idx="21">
                  <c:v>Jaar 21</c:v>
                </c:pt>
                <c:pt idx="22">
                  <c:v>Jaar 22</c:v>
                </c:pt>
                <c:pt idx="23">
                  <c:v>Jaar 23</c:v>
                </c:pt>
                <c:pt idx="24">
                  <c:v>Jaar 24</c:v>
                </c:pt>
                <c:pt idx="25">
                  <c:v>Jaar 25</c:v>
                </c:pt>
                <c:pt idx="26">
                  <c:v>Jaar 26</c:v>
                </c:pt>
                <c:pt idx="27">
                  <c:v>Jaar 27</c:v>
                </c:pt>
                <c:pt idx="28">
                  <c:v>Jaar 28</c:v>
                </c:pt>
                <c:pt idx="29">
                  <c:v>Jaar 29</c:v>
                </c:pt>
              </c:strCache>
            </c:strRef>
          </c:cat>
          <c:val>
            <c:numRef>
              <c:f>'Business case Empty'!$W$100:$W$108</c:f>
              <c:numCache>
                <c:formatCode>_ [$€-2]\ * #,##0.00_ ;_ [$€-2]\ * \-#,##0.00_ ;_ [$€-2]\ * "-"??_ ;_ @_ </c:formatCode>
                <c:ptCount val="9"/>
                <c:pt idx="0" formatCode="_-[$€-2]\ * #,##0.00_-;\-[$€-2]\ * #,##0.00_-;_-[$€-2]\ * &quot;-&quot;??_-;_-@_-">
                  <c:v>-1000</c:v>
                </c:pt>
                <c:pt idx="1">
                  <c:v>-1000</c:v>
                </c:pt>
                <c:pt idx="2">
                  <c:v>-1000</c:v>
                </c:pt>
                <c:pt idx="3">
                  <c:v>-1000</c:v>
                </c:pt>
                <c:pt idx="4">
                  <c:v>-1000</c:v>
                </c:pt>
                <c:pt idx="5">
                  <c:v>-1000</c:v>
                </c:pt>
                <c:pt idx="6">
                  <c:v>-1000</c:v>
                </c:pt>
                <c:pt idx="7">
                  <c:v>-1000</c:v>
                </c:pt>
                <c:pt idx="8">
                  <c:v>-1000</c:v>
                </c:pt>
              </c:numCache>
            </c:numRef>
          </c:val>
          <c:smooth val="0"/>
          <c:extLst>
            <c:ext xmlns:c16="http://schemas.microsoft.com/office/drawing/2014/chart" uri="{C3380CC4-5D6E-409C-BE32-E72D297353CC}">
              <c16:uniqueId val="{00000000-60F8-499D-A372-B454F46FAC83}"/>
            </c:ext>
          </c:extLst>
        </c:ser>
        <c:ser>
          <c:idx val="1"/>
          <c:order val="1"/>
          <c:tx>
            <c:strRef>
              <c:f>'Business case Empty'!$X$99</c:f>
              <c:strCache>
                <c:ptCount val="1"/>
                <c:pt idx="0">
                  <c:v>0</c:v>
                </c:pt>
              </c:strCache>
            </c:strRef>
          </c:tx>
          <c:spPr>
            <a:ln w="28575" cap="rnd">
              <a:solidFill>
                <a:schemeClr val="accent2"/>
              </a:solidFill>
              <a:round/>
            </a:ln>
            <a:effectLst/>
          </c:spPr>
          <c:marker>
            <c:symbol val="none"/>
          </c:marker>
          <c:cat>
            <c:strRef>
              <c:f>'Business case Empty'!$V$100:$V$129</c:f>
              <c:strCache>
                <c:ptCount val="30"/>
                <c:pt idx="0">
                  <c:v>Start</c:v>
                </c:pt>
                <c:pt idx="1">
                  <c:v>Jaar 1</c:v>
                </c:pt>
                <c:pt idx="2">
                  <c:v>Jaar 2</c:v>
                </c:pt>
                <c:pt idx="3">
                  <c:v>Jaar 3</c:v>
                </c:pt>
                <c:pt idx="4">
                  <c:v>Jaar 4</c:v>
                </c:pt>
                <c:pt idx="5">
                  <c:v>Jaar 5</c:v>
                </c:pt>
                <c:pt idx="6">
                  <c:v>Jaar 6</c:v>
                </c:pt>
                <c:pt idx="7">
                  <c:v>Jaar 7</c:v>
                </c:pt>
                <c:pt idx="8">
                  <c:v>Jaar 8</c:v>
                </c:pt>
                <c:pt idx="9">
                  <c:v>Jaar 9</c:v>
                </c:pt>
                <c:pt idx="10">
                  <c:v>Jaar 10</c:v>
                </c:pt>
                <c:pt idx="11">
                  <c:v>Jaar 11</c:v>
                </c:pt>
                <c:pt idx="12">
                  <c:v>Jaar 12</c:v>
                </c:pt>
                <c:pt idx="13">
                  <c:v>Jaar 13</c:v>
                </c:pt>
                <c:pt idx="14">
                  <c:v>Jaar 14</c:v>
                </c:pt>
                <c:pt idx="15">
                  <c:v>Jaar 15</c:v>
                </c:pt>
                <c:pt idx="16">
                  <c:v>Jaar 16</c:v>
                </c:pt>
                <c:pt idx="17">
                  <c:v>Jaar 17</c:v>
                </c:pt>
                <c:pt idx="18">
                  <c:v>Jaar 18</c:v>
                </c:pt>
                <c:pt idx="19">
                  <c:v>Jaar 19</c:v>
                </c:pt>
                <c:pt idx="20">
                  <c:v>Jaar 20</c:v>
                </c:pt>
                <c:pt idx="21">
                  <c:v>Jaar 21</c:v>
                </c:pt>
                <c:pt idx="22">
                  <c:v>Jaar 22</c:v>
                </c:pt>
                <c:pt idx="23">
                  <c:v>Jaar 23</c:v>
                </c:pt>
                <c:pt idx="24">
                  <c:v>Jaar 24</c:v>
                </c:pt>
                <c:pt idx="25">
                  <c:v>Jaar 25</c:v>
                </c:pt>
                <c:pt idx="26">
                  <c:v>Jaar 26</c:v>
                </c:pt>
                <c:pt idx="27">
                  <c:v>Jaar 27</c:v>
                </c:pt>
                <c:pt idx="28">
                  <c:v>Jaar 28</c:v>
                </c:pt>
                <c:pt idx="29">
                  <c:v>Jaar 29</c:v>
                </c:pt>
              </c:strCache>
            </c:strRef>
          </c:cat>
          <c:val>
            <c:numRef>
              <c:f>'Business case Empty'!$X$100:$X$108</c:f>
              <c:numCache>
                <c:formatCode>_ [$€-2]\ * #,##0.00_ ;_ [$€-2]\ * \-#,##0.00_ ;_ [$€-2]\ * "-"??_ ;_ @_ </c:formatCode>
                <c:ptCount val="9"/>
                <c:pt idx="0" formatCode="_-[$€-2]\ * #,##0.00_-;\-[$€-2]\ * #,##0.00_-;_-[$€-2]\ * &quot;-&quot;??_-;_-@_-">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1-60F8-499D-A372-B454F46FAC83}"/>
            </c:ext>
          </c:extLst>
        </c:ser>
        <c:ser>
          <c:idx val="2"/>
          <c:order val="2"/>
          <c:tx>
            <c:strRef>
              <c:f>'Business case Empty'!$Y$99</c:f>
              <c:strCache>
                <c:ptCount val="1"/>
                <c:pt idx="0">
                  <c:v>0</c:v>
                </c:pt>
              </c:strCache>
            </c:strRef>
          </c:tx>
          <c:spPr>
            <a:ln w="28575" cap="rnd">
              <a:solidFill>
                <a:schemeClr val="accent3"/>
              </a:solidFill>
              <a:round/>
            </a:ln>
            <a:effectLst/>
          </c:spPr>
          <c:marker>
            <c:symbol val="none"/>
          </c:marker>
          <c:cat>
            <c:strRef>
              <c:f>'Business case Empty'!$V$100:$V$129</c:f>
              <c:strCache>
                <c:ptCount val="30"/>
                <c:pt idx="0">
                  <c:v>Start</c:v>
                </c:pt>
                <c:pt idx="1">
                  <c:v>Jaar 1</c:v>
                </c:pt>
                <c:pt idx="2">
                  <c:v>Jaar 2</c:v>
                </c:pt>
                <c:pt idx="3">
                  <c:v>Jaar 3</c:v>
                </c:pt>
                <c:pt idx="4">
                  <c:v>Jaar 4</c:v>
                </c:pt>
                <c:pt idx="5">
                  <c:v>Jaar 5</c:v>
                </c:pt>
                <c:pt idx="6">
                  <c:v>Jaar 6</c:v>
                </c:pt>
                <c:pt idx="7">
                  <c:v>Jaar 7</c:v>
                </c:pt>
                <c:pt idx="8">
                  <c:v>Jaar 8</c:v>
                </c:pt>
                <c:pt idx="9">
                  <c:v>Jaar 9</c:v>
                </c:pt>
                <c:pt idx="10">
                  <c:v>Jaar 10</c:v>
                </c:pt>
                <c:pt idx="11">
                  <c:v>Jaar 11</c:v>
                </c:pt>
                <c:pt idx="12">
                  <c:v>Jaar 12</c:v>
                </c:pt>
                <c:pt idx="13">
                  <c:v>Jaar 13</c:v>
                </c:pt>
                <c:pt idx="14">
                  <c:v>Jaar 14</c:v>
                </c:pt>
                <c:pt idx="15">
                  <c:v>Jaar 15</c:v>
                </c:pt>
                <c:pt idx="16">
                  <c:v>Jaar 16</c:v>
                </c:pt>
                <c:pt idx="17">
                  <c:v>Jaar 17</c:v>
                </c:pt>
                <c:pt idx="18">
                  <c:v>Jaar 18</c:v>
                </c:pt>
                <c:pt idx="19">
                  <c:v>Jaar 19</c:v>
                </c:pt>
                <c:pt idx="20">
                  <c:v>Jaar 20</c:v>
                </c:pt>
                <c:pt idx="21">
                  <c:v>Jaar 21</c:v>
                </c:pt>
                <c:pt idx="22">
                  <c:v>Jaar 22</c:v>
                </c:pt>
                <c:pt idx="23">
                  <c:v>Jaar 23</c:v>
                </c:pt>
                <c:pt idx="24">
                  <c:v>Jaar 24</c:v>
                </c:pt>
                <c:pt idx="25">
                  <c:v>Jaar 25</c:v>
                </c:pt>
                <c:pt idx="26">
                  <c:v>Jaar 26</c:v>
                </c:pt>
                <c:pt idx="27">
                  <c:v>Jaar 27</c:v>
                </c:pt>
                <c:pt idx="28">
                  <c:v>Jaar 28</c:v>
                </c:pt>
                <c:pt idx="29">
                  <c:v>Jaar 29</c:v>
                </c:pt>
              </c:strCache>
            </c:strRef>
          </c:cat>
          <c:val>
            <c:numRef>
              <c:f>'Business case Empty'!$Y$100:$Y$108</c:f>
              <c:numCache>
                <c:formatCode>_ [$€-2]\ * #,##0.00_ ;_ [$€-2]\ * \-#,##0.00_ ;_ [$€-2]\ * "-"??_ ;_ @_ </c:formatCode>
                <c:ptCount val="9"/>
                <c:pt idx="0" formatCode="_-[$€-2]\ * #,##0.00_-;\-[$€-2]\ * #,##0.00_-;_-[$€-2]\ * &quot;-&quot;??_-;_-@_-">
                  <c:v>0</c:v>
                </c:pt>
                <c:pt idx="1">
                  <c:v>0</c:v>
                </c:pt>
                <c:pt idx="2">
                  <c:v>0</c:v>
                </c:pt>
                <c:pt idx="3">
                  <c:v>0</c:v>
                </c:pt>
                <c:pt idx="4">
                  <c:v>0</c:v>
                </c:pt>
                <c:pt idx="5">
                  <c:v>0</c:v>
                </c:pt>
                <c:pt idx="6">
                  <c:v>0</c:v>
                </c:pt>
                <c:pt idx="7">
                  <c:v>0</c:v>
                </c:pt>
                <c:pt idx="8">
                  <c:v>0</c:v>
                </c:pt>
              </c:numCache>
            </c:numRef>
          </c:val>
          <c:smooth val="0"/>
          <c:extLst>
            <c:ext xmlns:c16="http://schemas.microsoft.com/office/drawing/2014/chart" uri="{C3380CC4-5D6E-409C-BE32-E72D297353CC}">
              <c16:uniqueId val="{00000002-60F8-499D-A372-B454F46FAC83}"/>
            </c:ext>
          </c:extLst>
        </c:ser>
        <c:dLbls>
          <c:showLegendKey val="0"/>
          <c:showVal val="0"/>
          <c:showCatName val="0"/>
          <c:showSerName val="0"/>
          <c:showPercent val="0"/>
          <c:showBubbleSize val="0"/>
        </c:dLbls>
        <c:smooth val="0"/>
        <c:axId val="665528088"/>
        <c:axId val="665529728"/>
      </c:lineChart>
      <c:catAx>
        <c:axId val="665528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665529728"/>
        <c:crosses val="autoZero"/>
        <c:auto val="1"/>
        <c:lblAlgn val="ctr"/>
        <c:lblOffset val="100"/>
        <c:noMultiLvlLbl val="0"/>
      </c:catAx>
      <c:valAx>
        <c:axId val="665529728"/>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NL"/>
            </a:p>
          </c:txPr>
        </c:title>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6655280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legend>
    <c:plotVisOnly val="0"/>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800" b="1" i="0" baseline="0">
                <a:effectLst/>
              </a:rPr>
              <a:t>Cash flows (verdisconteerd)</a:t>
            </a:r>
            <a:endParaRPr lang="en-US">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NL"/>
        </a:p>
      </c:txPr>
    </c:title>
    <c:autoTitleDeleted val="0"/>
    <c:plotArea>
      <c:layout/>
      <c:lineChart>
        <c:grouping val="stacked"/>
        <c:varyColors val="0"/>
        <c:ser>
          <c:idx val="0"/>
          <c:order val="0"/>
          <c:tx>
            <c:strRef>
              <c:f>'BC Example'!$W$99</c:f>
              <c:strCache>
                <c:ptCount val="1"/>
                <c:pt idx="0">
                  <c:v>BC variant: als het tegen zit</c:v>
                </c:pt>
              </c:strCache>
            </c:strRef>
          </c:tx>
          <c:spPr>
            <a:ln w="28575" cap="rnd">
              <a:solidFill>
                <a:schemeClr val="accent1"/>
              </a:solidFill>
              <a:round/>
            </a:ln>
            <a:effectLst/>
          </c:spPr>
          <c:marker>
            <c:symbol val="none"/>
          </c:marker>
          <c:cat>
            <c:strRef>
              <c:f>'BC Example'!$V$100:$V$129</c:f>
              <c:strCache>
                <c:ptCount val="30"/>
                <c:pt idx="0">
                  <c:v>Start</c:v>
                </c:pt>
                <c:pt idx="1">
                  <c:v>Jaar 1</c:v>
                </c:pt>
                <c:pt idx="2">
                  <c:v>Jaar 2</c:v>
                </c:pt>
                <c:pt idx="3">
                  <c:v>Jaar 3</c:v>
                </c:pt>
                <c:pt idx="4">
                  <c:v>Jaar 4</c:v>
                </c:pt>
                <c:pt idx="5">
                  <c:v>Jaar 5</c:v>
                </c:pt>
                <c:pt idx="6">
                  <c:v>Jaar 6</c:v>
                </c:pt>
                <c:pt idx="7">
                  <c:v>Jaar 7</c:v>
                </c:pt>
                <c:pt idx="8">
                  <c:v>Jaar 8</c:v>
                </c:pt>
                <c:pt idx="9">
                  <c:v>Jaar 9</c:v>
                </c:pt>
                <c:pt idx="10">
                  <c:v>Jaar 10</c:v>
                </c:pt>
                <c:pt idx="11">
                  <c:v>Jaar 11</c:v>
                </c:pt>
                <c:pt idx="12">
                  <c:v>Jaar 12</c:v>
                </c:pt>
                <c:pt idx="13">
                  <c:v>Jaar 13</c:v>
                </c:pt>
                <c:pt idx="14">
                  <c:v>Jaar 14</c:v>
                </c:pt>
                <c:pt idx="15">
                  <c:v>Jaar 15</c:v>
                </c:pt>
                <c:pt idx="16">
                  <c:v>Jaar 16</c:v>
                </c:pt>
                <c:pt idx="17">
                  <c:v>Jaar 17</c:v>
                </c:pt>
                <c:pt idx="18">
                  <c:v>Jaar 18</c:v>
                </c:pt>
                <c:pt idx="19">
                  <c:v>Jaar 19</c:v>
                </c:pt>
                <c:pt idx="20">
                  <c:v>Jaar 20</c:v>
                </c:pt>
                <c:pt idx="21">
                  <c:v>Jaar 21</c:v>
                </c:pt>
                <c:pt idx="22">
                  <c:v>Jaar 22</c:v>
                </c:pt>
                <c:pt idx="23">
                  <c:v>Jaar 23</c:v>
                </c:pt>
                <c:pt idx="24">
                  <c:v>Jaar 24</c:v>
                </c:pt>
                <c:pt idx="25">
                  <c:v>Jaar 25</c:v>
                </c:pt>
                <c:pt idx="26">
                  <c:v>Jaar 26</c:v>
                </c:pt>
                <c:pt idx="27">
                  <c:v>Jaar 27</c:v>
                </c:pt>
                <c:pt idx="28">
                  <c:v>Jaar 28</c:v>
                </c:pt>
                <c:pt idx="29">
                  <c:v>Jaar 29</c:v>
                </c:pt>
              </c:strCache>
            </c:strRef>
          </c:cat>
          <c:val>
            <c:numRef>
              <c:f>'BC Example'!$W$100:$W$108</c:f>
              <c:numCache>
                <c:formatCode>_ [$€-2]\ * #,##0.00_ ;_ [$€-2]\ * \-#,##0.00_ ;_ [$€-2]\ * "-"??_ ;_ @_ </c:formatCode>
                <c:ptCount val="9"/>
                <c:pt idx="0" formatCode="_-[$€-2]\ * #,##0.00_-;\-[$€-2]\ * #,##0.00_-;_-[$€-2]\ * &quot;-&quot;??_-;_-@_-">
                  <c:v>55000</c:v>
                </c:pt>
                <c:pt idx="1">
                  <c:v>39483.336600000002</c:v>
                </c:pt>
                <c:pt idx="2">
                  <c:v>24277.006468000003</c:v>
                </c:pt>
                <c:pt idx="3">
                  <c:v>9374.8029386400049</c:v>
                </c:pt>
                <c:pt idx="4">
                  <c:v>-5229.3565201327929</c:v>
                </c:pt>
                <c:pt idx="5">
                  <c:v>-19541.432789730134</c:v>
                </c:pt>
                <c:pt idx="6">
                  <c:v>-33567.267533935526</c:v>
                </c:pt>
                <c:pt idx="7">
                  <c:v>-47312.585583256812</c:v>
                </c:pt>
                <c:pt idx="8">
                  <c:v>-60782.997271591674</c:v>
                </c:pt>
              </c:numCache>
            </c:numRef>
          </c:val>
          <c:smooth val="0"/>
          <c:extLst>
            <c:ext xmlns:c16="http://schemas.microsoft.com/office/drawing/2014/chart" uri="{C3380CC4-5D6E-409C-BE32-E72D297353CC}">
              <c16:uniqueId val="{00000000-31A3-42B0-8124-D5EF2AC4A1F1}"/>
            </c:ext>
          </c:extLst>
        </c:ser>
        <c:ser>
          <c:idx val="1"/>
          <c:order val="1"/>
          <c:tx>
            <c:strRef>
              <c:f>'BC Example'!$X$99</c:f>
              <c:strCache>
                <c:ptCount val="1"/>
                <c:pt idx="0">
                  <c:v>BC variant: de verwachting</c:v>
                </c:pt>
              </c:strCache>
            </c:strRef>
          </c:tx>
          <c:spPr>
            <a:ln w="28575" cap="rnd">
              <a:solidFill>
                <a:schemeClr val="accent2"/>
              </a:solidFill>
              <a:round/>
            </a:ln>
            <a:effectLst/>
          </c:spPr>
          <c:marker>
            <c:symbol val="none"/>
          </c:marker>
          <c:cat>
            <c:strRef>
              <c:f>'BC Example'!$V$100:$V$129</c:f>
              <c:strCache>
                <c:ptCount val="30"/>
                <c:pt idx="0">
                  <c:v>Start</c:v>
                </c:pt>
                <c:pt idx="1">
                  <c:v>Jaar 1</c:v>
                </c:pt>
                <c:pt idx="2">
                  <c:v>Jaar 2</c:v>
                </c:pt>
                <c:pt idx="3">
                  <c:v>Jaar 3</c:v>
                </c:pt>
                <c:pt idx="4">
                  <c:v>Jaar 4</c:v>
                </c:pt>
                <c:pt idx="5">
                  <c:v>Jaar 5</c:v>
                </c:pt>
                <c:pt idx="6">
                  <c:v>Jaar 6</c:v>
                </c:pt>
                <c:pt idx="7">
                  <c:v>Jaar 7</c:v>
                </c:pt>
                <c:pt idx="8">
                  <c:v>Jaar 8</c:v>
                </c:pt>
                <c:pt idx="9">
                  <c:v>Jaar 9</c:v>
                </c:pt>
                <c:pt idx="10">
                  <c:v>Jaar 10</c:v>
                </c:pt>
                <c:pt idx="11">
                  <c:v>Jaar 11</c:v>
                </c:pt>
                <c:pt idx="12">
                  <c:v>Jaar 12</c:v>
                </c:pt>
                <c:pt idx="13">
                  <c:v>Jaar 13</c:v>
                </c:pt>
                <c:pt idx="14">
                  <c:v>Jaar 14</c:v>
                </c:pt>
                <c:pt idx="15">
                  <c:v>Jaar 15</c:v>
                </c:pt>
                <c:pt idx="16">
                  <c:v>Jaar 16</c:v>
                </c:pt>
                <c:pt idx="17">
                  <c:v>Jaar 17</c:v>
                </c:pt>
                <c:pt idx="18">
                  <c:v>Jaar 18</c:v>
                </c:pt>
                <c:pt idx="19">
                  <c:v>Jaar 19</c:v>
                </c:pt>
                <c:pt idx="20">
                  <c:v>Jaar 20</c:v>
                </c:pt>
                <c:pt idx="21">
                  <c:v>Jaar 21</c:v>
                </c:pt>
                <c:pt idx="22">
                  <c:v>Jaar 22</c:v>
                </c:pt>
                <c:pt idx="23">
                  <c:v>Jaar 23</c:v>
                </c:pt>
                <c:pt idx="24">
                  <c:v>Jaar 24</c:v>
                </c:pt>
                <c:pt idx="25">
                  <c:v>Jaar 25</c:v>
                </c:pt>
                <c:pt idx="26">
                  <c:v>Jaar 26</c:v>
                </c:pt>
                <c:pt idx="27">
                  <c:v>Jaar 27</c:v>
                </c:pt>
                <c:pt idx="28">
                  <c:v>Jaar 28</c:v>
                </c:pt>
                <c:pt idx="29">
                  <c:v>Jaar 29</c:v>
                </c:pt>
              </c:strCache>
            </c:strRef>
          </c:cat>
          <c:val>
            <c:numRef>
              <c:f>'BC Example'!$X$100:$X$108</c:f>
              <c:numCache>
                <c:formatCode>_ [$€-2]\ * #,##0.00_ ;_ [$€-2]\ * \-#,##0.00_ ;_ [$€-2]\ * "-"??_ ;_ @_ </c:formatCode>
                <c:ptCount val="9"/>
                <c:pt idx="0" formatCode="_-[$€-2]\ * #,##0.00_-;\-[$€-2]\ * #,##0.00_-;_-[$€-2]\ * &quot;-&quot;??_-;_-@_-">
                  <c:v>75900</c:v>
                </c:pt>
                <c:pt idx="1">
                  <c:v>49407.336599999995</c:v>
                </c:pt>
                <c:pt idx="2">
                  <c:v>23444.526467999996</c:v>
                </c:pt>
                <c:pt idx="3">
                  <c:v>-1999.0274613600013</c:v>
                </c:pt>
                <c:pt idx="4">
                  <c:v>-26933.7103121328</c:v>
                </c:pt>
                <c:pt idx="5">
                  <c:v>-51369.699505890138</c:v>
                </c:pt>
                <c:pt idx="6">
                  <c:v>-75316.968915772333</c:v>
                </c:pt>
                <c:pt idx="7">
                  <c:v>-98785.292937456878</c:v>
                </c:pt>
                <c:pt idx="8">
                  <c:v>-121784.25047870773</c:v>
                </c:pt>
              </c:numCache>
            </c:numRef>
          </c:val>
          <c:smooth val="0"/>
          <c:extLst>
            <c:ext xmlns:c16="http://schemas.microsoft.com/office/drawing/2014/chart" uri="{C3380CC4-5D6E-409C-BE32-E72D297353CC}">
              <c16:uniqueId val="{00000001-31A3-42B0-8124-D5EF2AC4A1F1}"/>
            </c:ext>
          </c:extLst>
        </c:ser>
        <c:ser>
          <c:idx val="2"/>
          <c:order val="2"/>
          <c:tx>
            <c:strRef>
              <c:f>'BC Example'!$Y$99</c:f>
              <c:strCache>
                <c:ptCount val="1"/>
                <c:pt idx="0">
                  <c:v>Variant: Als het mee zit</c:v>
                </c:pt>
              </c:strCache>
            </c:strRef>
          </c:tx>
          <c:spPr>
            <a:ln w="28575" cap="rnd">
              <a:solidFill>
                <a:schemeClr val="accent3"/>
              </a:solidFill>
              <a:round/>
            </a:ln>
            <a:effectLst/>
          </c:spPr>
          <c:marker>
            <c:symbol val="none"/>
          </c:marker>
          <c:cat>
            <c:strRef>
              <c:f>'BC Example'!$V$100:$V$129</c:f>
              <c:strCache>
                <c:ptCount val="30"/>
                <c:pt idx="0">
                  <c:v>Start</c:v>
                </c:pt>
                <c:pt idx="1">
                  <c:v>Jaar 1</c:v>
                </c:pt>
                <c:pt idx="2">
                  <c:v>Jaar 2</c:v>
                </c:pt>
                <c:pt idx="3">
                  <c:v>Jaar 3</c:v>
                </c:pt>
                <c:pt idx="4">
                  <c:v>Jaar 4</c:v>
                </c:pt>
                <c:pt idx="5">
                  <c:v>Jaar 5</c:v>
                </c:pt>
                <c:pt idx="6">
                  <c:v>Jaar 6</c:v>
                </c:pt>
                <c:pt idx="7">
                  <c:v>Jaar 7</c:v>
                </c:pt>
                <c:pt idx="8">
                  <c:v>Jaar 8</c:v>
                </c:pt>
                <c:pt idx="9">
                  <c:v>Jaar 9</c:v>
                </c:pt>
                <c:pt idx="10">
                  <c:v>Jaar 10</c:v>
                </c:pt>
                <c:pt idx="11">
                  <c:v>Jaar 11</c:v>
                </c:pt>
                <c:pt idx="12">
                  <c:v>Jaar 12</c:v>
                </c:pt>
                <c:pt idx="13">
                  <c:v>Jaar 13</c:v>
                </c:pt>
                <c:pt idx="14">
                  <c:v>Jaar 14</c:v>
                </c:pt>
                <c:pt idx="15">
                  <c:v>Jaar 15</c:v>
                </c:pt>
                <c:pt idx="16">
                  <c:v>Jaar 16</c:v>
                </c:pt>
                <c:pt idx="17">
                  <c:v>Jaar 17</c:v>
                </c:pt>
                <c:pt idx="18">
                  <c:v>Jaar 18</c:v>
                </c:pt>
                <c:pt idx="19">
                  <c:v>Jaar 19</c:v>
                </c:pt>
                <c:pt idx="20">
                  <c:v>Jaar 20</c:v>
                </c:pt>
                <c:pt idx="21">
                  <c:v>Jaar 21</c:v>
                </c:pt>
                <c:pt idx="22">
                  <c:v>Jaar 22</c:v>
                </c:pt>
                <c:pt idx="23">
                  <c:v>Jaar 23</c:v>
                </c:pt>
                <c:pt idx="24">
                  <c:v>Jaar 24</c:v>
                </c:pt>
                <c:pt idx="25">
                  <c:v>Jaar 25</c:v>
                </c:pt>
                <c:pt idx="26">
                  <c:v>Jaar 26</c:v>
                </c:pt>
                <c:pt idx="27">
                  <c:v>Jaar 27</c:v>
                </c:pt>
                <c:pt idx="28">
                  <c:v>Jaar 28</c:v>
                </c:pt>
                <c:pt idx="29">
                  <c:v>Jaar 29</c:v>
                </c:pt>
              </c:strCache>
            </c:strRef>
          </c:cat>
          <c:val>
            <c:numRef>
              <c:f>'BC Example'!$Y$100:$Y$108</c:f>
              <c:numCache>
                <c:formatCode>_ [$€-2]\ * #,##0.00_ ;_ [$€-2]\ * \-#,##0.00_ ;_ [$€-2]\ * "-"??_ ;_ @_ </c:formatCode>
                <c:ptCount val="9"/>
                <c:pt idx="0" formatCode="_-[$€-2]\ * #,##0.00_-;\-[$€-2]\ * #,##0.00_-;_-[$€-2]\ * &quot;-&quot;??_-;_-@_-">
                  <c:v>52000</c:v>
                </c:pt>
                <c:pt idx="1">
                  <c:v>14893.936600000001</c:v>
                </c:pt>
                <c:pt idx="2">
                  <c:v>-21470.005531999996</c:v>
                </c:pt>
                <c:pt idx="3">
                  <c:v>-57106.668821359992</c:v>
                </c:pt>
                <c:pt idx="4">
                  <c:v>-92030.5988449328</c:v>
                </c:pt>
                <c:pt idx="5">
                  <c:v>-126256.05026803413</c:v>
                </c:pt>
                <c:pt idx="6">
                  <c:v>-159796.99266267344</c:v>
                </c:pt>
                <c:pt idx="7">
                  <c:v>-192667.11620941997</c:v>
                </c:pt>
                <c:pt idx="8">
                  <c:v>-224879.83728523157</c:v>
                </c:pt>
              </c:numCache>
            </c:numRef>
          </c:val>
          <c:smooth val="0"/>
          <c:extLst>
            <c:ext xmlns:c16="http://schemas.microsoft.com/office/drawing/2014/chart" uri="{C3380CC4-5D6E-409C-BE32-E72D297353CC}">
              <c16:uniqueId val="{00000002-31A3-42B0-8124-D5EF2AC4A1F1}"/>
            </c:ext>
          </c:extLst>
        </c:ser>
        <c:dLbls>
          <c:showLegendKey val="0"/>
          <c:showVal val="0"/>
          <c:showCatName val="0"/>
          <c:showSerName val="0"/>
          <c:showPercent val="0"/>
          <c:showBubbleSize val="0"/>
        </c:dLbls>
        <c:smooth val="0"/>
        <c:axId val="665528088"/>
        <c:axId val="665529728"/>
      </c:lineChart>
      <c:catAx>
        <c:axId val="665528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665529728"/>
        <c:crosses val="autoZero"/>
        <c:auto val="1"/>
        <c:lblAlgn val="ctr"/>
        <c:lblOffset val="100"/>
        <c:noMultiLvlLbl val="0"/>
      </c:catAx>
      <c:valAx>
        <c:axId val="665529728"/>
        <c:scaling>
          <c:orientation val="minMax"/>
        </c:scaling>
        <c:delete val="0"/>
        <c:axPos val="l"/>
        <c:majorGridlines>
          <c:spPr>
            <a:ln w="9525" cap="flat" cmpd="sng" algn="ctr">
              <a:solidFill>
                <a:schemeClr val="tx1">
                  <a:lumMod val="15000"/>
                  <a:lumOff val="85000"/>
                </a:schemeClr>
              </a:solidFill>
              <a:round/>
            </a:ln>
            <a:effectLst/>
          </c:spPr>
        </c:majorGridlines>
        <c:title>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NL"/>
            </a:p>
          </c:txPr>
        </c:title>
        <c:numFmt formatCode="_-[$€-2]\ * #,##0.00_-;\-[$€-2]\ * #,##0.00_-;_-[$€-2]\ *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crossAx val="6655280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NL"/>
        </a:p>
      </c:txPr>
    </c:legend>
    <c:plotVisOnly val="0"/>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8</xdr:col>
      <xdr:colOff>936625</xdr:colOff>
      <xdr:row>1</xdr:row>
      <xdr:rowOff>901699</xdr:rowOff>
    </xdr:from>
    <xdr:to>
      <xdr:col>9</xdr:col>
      <xdr:colOff>425824</xdr:colOff>
      <xdr:row>4</xdr:row>
      <xdr:rowOff>78442</xdr:rowOff>
    </xdr:to>
    <xdr:pic>
      <xdr:nvPicPr>
        <xdr:cNvPr id="6" name="Afbeelding 5" descr="Afbeeldingsresultaat voor world class maintenance logo">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86360" y="1092199"/>
          <a:ext cx="990788" cy="476625"/>
        </a:xfrm>
        <a:prstGeom prst="rect">
          <a:avLst/>
        </a:prstGeom>
        <a:noFill/>
        <a:ln>
          <a:noFill/>
        </a:ln>
      </xdr:spPr>
    </xdr:pic>
    <xdr:clientData/>
  </xdr:twoCellAnchor>
  <xdr:twoCellAnchor editAs="oneCell">
    <xdr:from>
      <xdr:col>9</xdr:col>
      <xdr:colOff>930648</xdr:colOff>
      <xdr:row>1</xdr:row>
      <xdr:rowOff>844737</xdr:rowOff>
    </xdr:from>
    <xdr:to>
      <xdr:col>10</xdr:col>
      <xdr:colOff>392206</xdr:colOff>
      <xdr:row>4</xdr:row>
      <xdr:rowOff>78442</xdr:rowOff>
    </xdr:to>
    <xdr:pic>
      <xdr:nvPicPr>
        <xdr:cNvPr id="7" name="Afbeelding 6">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81972" y="1035237"/>
          <a:ext cx="996763" cy="533587"/>
        </a:xfrm>
        <a:prstGeom prst="rect">
          <a:avLst/>
        </a:prstGeom>
        <a:noFill/>
        <a:ln>
          <a:noFill/>
        </a:ln>
      </xdr:spPr>
    </xdr:pic>
    <xdr:clientData/>
  </xdr:twoCellAnchor>
  <xdr:twoCellAnchor editAs="oneCell">
    <xdr:from>
      <xdr:col>8</xdr:col>
      <xdr:colOff>806450</xdr:colOff>
      <xdr:row>0</xdr:row>
      <xdr:rowOff>130176</xdr:rowOff>
    </xdr:from>
    <xdr:to>
      <xdr:col>9</xdr:col>
      <xdr:colOff>1190624</xdr:colOff>
      <xdr:row>1</xdr:row>
      <xdr:rowOff>809626</xdr:rowOff>
    </xdr:to>
    <xdr:pic>
      <xdr:nvPicPr>
        <xdr:cNvPr id="8" name="Afbeelding 7">
          <a:extLst>
            <a:ext uri="{FF2B5EF4-FFF2-40B4-BE49-F238E27FC236}">
              <a16:creationId xmlns:a16="http://schemas.microsoft.com/office/drawing/2014/main" id="{00000000-0008-0000-0000-000008000000}"/>
            </a:ext>
            <a:ext uri="{147F2762-F138-4A5C-976F-8EAC2B608ADB}">
              <a16:predDERef xmlns:a16="http://schemas.microsoft.com/office/drawing/2014/main" pre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912725" y="130176"/>
          <a:ext cx="1889125" cy="869950"/>
        </a:xfrm>
        <a:prstGeom prst="rect">
          <a:avLst/>
        </a:prstGeom>
        <a:noFill/>
      </xdr:spPr>
    </xdr:pic>
    <xdr:clientData/>
  </xdr:twoCellAnchor>
  <xdr:twoCellAnchor>
    <xdr:from>
      <xdr:col>1</xdr:col>
      <xdr:colOff>68037</xdr:colOff>
      <xdr:row>85</xdr:row>
      <xdr:rowOff>128589</xdr:rowOff>
    </xdr:from>
    <xdr:to>
      <xdr:col>10</xdr:col>
      <xdr:colOff>1537608</xdr:colOff>
      <xdr:row>92</xdr:row>
      <xdr:rowOff>13608</xdr:rowOff>
    </xdr:to>
    <xdr:graphicFrame macro="">
      <xdr:nvGraphicFramePr>
        <xdr:cNvPr id="2" name="Grafiek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936624</xdr:colOff>
      <xdr:row>1</xdr:row>
      <xdr:rowOff>901699</xdr:rowOff>
    </xdr:from>
    <xdr:to>
      <xdr:col>9</xdr:col>
      <xdr:colOff>771525</xdr:colOff>
      <xdr:row>4</xdr:row>
      <xdr:rowOff>295275</xdr:rowOff>
    </xdr:to>
    <xdr:pic>
      <xdr:nvPicPr>
        <xdr:cNvPr id="2" name="Afbeelding 1" descr="Afbeeldingsresultaat voor world class maintenance 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42899" y="1092199"/>
          <a:ext cx="1339851" cy="869951"/>
        </a:xfrm>
        <a:prstGeom prst="rect">
          <a:avLst/>
        </a:prstGeom>
        <a:noFill/>
        <a:ln>
          <a:noFill/>
        </a:ln>
      </xdr:spPr>
    </xdr:pic>
    <xdr:clientData/>
  </xdr:twoCellAnchor>
  <xdr:twoCellAnchor editAs="oneCell">
    <xdr:from>
      <xdr:col>9</xdr:col>
      <xdr:colOff>1457325</xdr:colOff>
      <xdr:row>1</xdr:row>
      <xdr:rowOff>822325</xdr:rowOff>
    </xdr:from>
    <xdr:to>
      <xdr:col>10</xdr:col>
      <xdr:colOff>1314450</xdr:colOff>
      <xdr:row>4</xdr:row>
      <xdr:rowOff>123825</xdr:rowOff>
    </xdr:to>
    <xdr:pic>
      <xdr:nvPicPr>
        <xdr:cNvPr id="3" name="Afbeelding 2">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68550" y="1012825"/>
          <a:ext cx="1390650" cy="777875"/>
        </a:xfrm>
        <a:prstGeom prst="rect">
          <a:avLst/>
        </a:prstGeom>
        <a:noFill/>
        <a:ln>
          <a:noFill/>
        </a:ln>
      </xdr:spPr>
    </xdr:pic>
    <xdr:clientData/>
  </xdr:twoCellAnchor>
  <xdr:twoCellAnchor editAs="oneCell">
    <xdr:from>
      <xdr:col>8</xdr:col>
      <xdr:colOff>806450</xdr:colOff>
      <xdr:row>0</xdr:row>
      <xdr:rowOff>130176</xdr:rowOff>
    </xdr:from>
    <xdr:to>
      <xdr:col>9</xdr:col>
      <xdr:colOff>1190625</xdr:colOff>
      <xdr:row>1</xdr:row>
      <xdr:rowOff>809626</xdr:rowOff>
    </xdr:to>
    <xdr:pic>
      <xdr:nvPicPr>
        <xdr:cNvPr id="4" name="Afbeelding 3">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0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912725" y="130176"/>
          <a:ext cx="1889125" cy="869950"/>
        </a:xfrm>
        <a:prstGeom prst="rect">
          <a:avLst/>
        </a:prstGeom>
        <a:noFill/>
      </xdr:spPr>
    </xdr:pic>
    <xdr:clientData/>
  </xdr:twoCellAnchor>
  <xdr:twoCellAnchor>
    <xdr:from>
      <xdr:col>1</xdr:col>
      <xdr:colOff>68037</xdr:colOff>
      <xdr:row>85</xdr:row>
      <xdr:rowOff>128589</xdr:rowOff>
    </xdr:from>
    <xdr:to>
      <xdr:col>10</xdr:col>
      <xdr:colOff>1537608</xdr:colOff>
      <xdr:row>92</xdr:row>
      <xdr:rowOff>13608</xdr:rowOff>
    </xdr:to>
    <xdr:graphicFrame macro="">
      <xdr:nvGraphicFramePr>
        <xdr:cNvPr id="5" name="Grafiek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30"/>
  <sheetViews>
    <sheetView showGridLines="0" zoomScale="85" zoomScaleNormal="85" workbookViewId="0">
      <selection activeCell="F11" sqref="F11"/>
    </sheetView>
  </sheetViews>
  <sheetFormatPr defaultColWidth="9.08984375" defaultRowHeight="14.5" x14ac:dyDescent="0.35"/>
  <cols>
    <col min="1" max="1" width="9.453125" style="1" bestFit="1" customWidth="1"/>
    <col min="2" max="2" width="33.08984375" style="1" customWidth="1"/>
    <col min="3" max="3" width="21.36328125" style="1" customWidth="1"/>
    <col min="4" max="4" width="31.08984375" style="1" customWidth="1"/>
    <col min="5" max="5" width="16.54296875" style="1" customWidth="1"/>
    <col min="6" max="6" width="26.54296875" style="1" customWidth="1"/>
    <col min="7" max="7" width="29.36328125" style="1" customWidth="1"/>
    <col min="8" max="8" width="19.36328125" style="1" customWidth="1"/>
    <col min="9" max="9" width="22.54296875" style="1" customWidth="1"/>
    <col min="10" max="10" width="23" style="1" customWidth="1"/>
    <col min="11" max="11" width="23.36328125" style="1" customWidth="1"/>
    <col min="12" max="13" width="9.08984375" style="1"/>
    <col min="14" max="14" width="13.08984375" style="1" bestFit="1" customWidth="1"/>
    <col min="15" max="15" width="12.08984375" style="1" bestFit="1" customWidth="1"/>
    <col min="16" max="16" width="27.6328125" style="1" bestFit="1" customWidth="1"/>
    <col min="17" max="22" width="12.08984375" style="1" bestFit="1" customWidth="1"/>
    <col min="23" max="23" width="29" style="1" customWidth="1"/>
    <col min="24" max="24" width="24.6328125" style="1" customWidth="1"/>
    <col min="25" max="25" width="15.6328125" style="1" customWidth="1"/>
    <col min="26" max="26" width="12.08984375" style="1" bestFit="1" customWidth="1"/>
    <col min="27" max="29" width="12.36328125" style="1" bestFit="1" customWidth="1"/>
    <col min="30" max="30" width="11.36328125" style="1" bestFit="1" customWidth="1"/>
    <col min="31" max="33" width="12.36328125" style="1" bestFit="1" customWidth="1"/>
    <col min="34" max="34" width="11.36328125" style="1" bestFit="1" customWidth="1"/>
    <col min="35" max="37" width="13.453125" style="1" bestFit="1" customWidth="1"/>
    <col min="38" max="38" width="11.36328125" style="1" bestFit="1" customWidth="1"/>
    <col min="39" max="41" width="13.453125" style="1" bestFit="1" customWidth="1"/>
    <col min="42" max="42" width="11.36328125" style="1" bestFit="1" customWidth="1"/>
    <col min="43" max="43" width="13.453125" style="1" bestFit="1" customWidth="1"/>
    <col min="44" max="16384" width="9.08984375" style="1"/>
  </cols>
  <sheetData>
    <row r="1" spans="1:11" x14ac:dyDescent="0.35">
      <c r="B1" s="119" t="s">
        <v>0</v>
      </c>
      <c r="C1" s="119"/>
      <c r="D1" s="119"/>
      <c r="E1" s="119"/>
      <c r="F1" s="118" t="s">
        <v>1</v>
      </c>
      <c r="G1" s="118"/>
      <c r="H1" s="118"/>
      <c r="K1" s="1" t="s">
        <v>2</v>
      </c>
    </row>
    <row r="2" spans="1:11" ht="72.75" customHeight="1" x14ac:dyDescent="0.35">
      <c r="B2" s="106" t="s">
        <v>3</v>
      </c>
      <c r="C2" s="123" t="s">
        <v>4</v>
      </c>
      <c r="D2" s="124"/>
      <c r="E2" s="124"/>
      <c r="F2" s="111" t="s">
        <v>5</v>
      </c>
      <c r="G2" s="116"/>
      <c r="H2" s="116"/>
      <c r="I2"/>
      <c r="K2" s="105" t="s">
        <v>6</v>
      </c>
    </row>
    <row r="3" spans="1:11" x14ac:dyDescent="0.35">
      <c r="A3" s="50" t="s">
        <v>7</v>
      </c>
      <c r="B3" s="50"/>
      <c r="C3" s="125"/>
      <c r="D3" s="126"/>
      <c r="E3" s="126"/>
      <c r="F3" s="112" t="s">
        <v>8</v>
      </c>
      <c r="G3" s="116"/>
      <c r="H3" s="116"/>
      <c r="J3"/>
    </row>
    <row r="4" spans="1:11" x14ac:dyDescent="0.35">
      <c r="A4" s="50" t="s">
        <v>9</v>
      </c>
      <c r="B4" s="50"/>
      <c r="C4" s="125"/>
      <c r="D4" s="126"/>
      <c r="E4" s="126"/>
      <c r="F4" s="112" t="s">
        <v>10</v>
      </c>
      <c r="G4" s="116"/>
      <c r="H4" s="116"/>
    </row>
    <row r="5" spans="1:11" x14ac:dyDescent="0.35">
      <c r="A5" s="50" t="s">
        <v>11</v>
      </c>
      <c r="B5" s="50"/>
      <c r="C5" s="125"/>
      <c r="D5" s="126"/>
      <c r="E5" s="127"/>
    </row>
    <row r="6" spans="1:11" ht="29.25" customHeight="1" x14ac:dyDescent="0.35">
      <c r="B6" s="128" t="s">
        <v>12</v>
      </c>
      <c r="C6" s="128"/>
      <c r="D6" s="109"/>
      <c r="E6" s="109"/>
      <c r="F6" s="121">
        <f>B3</f>
        <v>0</v>
      </c>
      <c r="G6" s="121"/>
      <c r="H6" s="121">
        <f>B4</f>
        <v>0</v>
      </c>
      <c r="I6" s="121"/>
      <c r="J6" s="121">
        <f>B5</f>
        <v>0</v>
      </c>
      <c r="K6" s="121"/>
    </row>
    <row r="7" spans="1:11" ht="30" customHeight="1" x14ac:dyDescent="0.35">
      <c r="E7" s="21" t="s">
        <v>13</v>
      </c>
      <c r="F7" s="88" t="str">
        <f>"Kosten "&amp; B3</f>
        <v xml:space="preserve">Kosten </v>
      </c>
      <c r="G7" s="89" t="str">
        <f>"Resultaat "&amp; B3</f>
        <v xml:space="preserve">Resultaat </v>
      </c>
      <c r="H7" s="88" t="str">
        <f>"Kosten "&amp; B4</f>
        <v xml:space="preserve">Kosten </v>
      </c>
      <c r="I7" s="89" t="str">
        <f>"Resultaat "&amp; B4</f>
        <v xml:space="preserve">Resultaat </v>
      </c>
      <c r="J7" s="88" t="str">
        <f>"Kosten "&amp; B5</f>
        <v xml:space="preserve">Kosten </v>
      </c>
      <c r="K7" s="89" t="str">
        <f>"Resultaat "&amp; B5</f>
        <v xml:space="preserve">Resultaat </v>
      </c>
    </row>
    <row r="8" spans="1:11" x14ac:dyDescent="0.35">
      <c r="B8" s="27" t="s">
        <v>14</v>
      </c>
      <c r="C8" s="27"/>
      <c r="D8" s="27"/>
      <c r="E8" s="27"/>
      <c r="F8" s="2"/>
      <c r="G8" s="55"/>
      <c r="H8" s="2"/>
      <c r="I8" s="55"/>
      <c r="J8" s="2"/>
      <c r="K8" s="55"/>
    </row>
    <row r="9" spans="1:11" x14ac:dyDescent="0.35">
      <c r="C9" s="28" t="s">
        <v>15</v>
      </c>
      <c r="F9" s="3"/>
      <c r="G9" s="56"/>
      <c r="H9" s="3"/>
      <c r="I9" s="56"/>
      <c r="J9" s="3"/>
      <c r="K9" s="56"/>
    </row>
    <row r="10" spans="1:11" x14ac:dyDescent="0.35">
      <c r="D10" s="1" t="s">
        <v>16</v>
      </c>
      <c r="E10" s="107">
        <v>0</v>
      </c>
      <c r="F10" s="57">
        <v>1000</v>
      </c>
      <c r="G10" s="95">
        <f>F10-E10</f>
        <v>1000</v>
      </c>
      <c r="H10" s="77"/>
      <c r="I10" s="97">
        <v>0</v>
      </c>
      <c r="J10" s="77"/>
      <c r="K10" s="97">
        <v>0</v>
      </c>
    </row>
    <row r="11" spans="1:11" x14ac:dyDescent="0.35">
      <c r="D11" s="1" t="s">
        <v>17</v>
      </c>
      <c r="E11" s="107">
        <v>0</v>
      </c>
      <c r="F11" s="57"/>
      <c r="G11" s="95">
        <f t="shared" ref="G11:G13" si="0">F11-E11</f>
        <v>0</v>
      </c>
      <c r="H11" s="77"/>
      <c r="I11" s="97">
        <f t="shared" ref="I11:I13" si="1">H11</f>
        <v>0</v>
      </c>
      <c r="J11" s="77"/>
      <c r="K11" s="97">
        <f t="shared" ref="K11:K13" si="2">J11</f>
        <v>0</v>
      </c>
    </row>
    <row r="12" spans="1:11" x14ac:dyDescent="0.35">
      <c r="D12" s="1" t="s">
        <v>18</v>
      </c>
      <c r="E12" s="107">
        <v>0</v>
      </c>
      <c r="F12" s="57"/>
      <c r="G12" s="95">
        <f t="shared" si="0"/>
        <v>0</v>
      </c>
      <c r="H12" s="77"/>
      <c r="I12" s="97">
        <f t="shared" si="1"/>
        <v>0</v>
      </c>
      <c r="J12" s="77"/>
      <c r="K12" s="97">
        <f t="shared" si="2"/>
        <v>0</v>
      </c>
    </row>
    <row r="13" spans="1:11" ht="15" thickBot="1" x14ac:dyDescent="0.4">
      <c r="D13" s="1" t="s">
        <v>19</v>
      </c>
      <c r="E13" s="107">
        <v>0</v>
      </c>
      <c r="F13" s="57"/>
      <c r="G13" s="95">
        <f t="shared" si="0"/>
        <v>0</v>
      </c>
      <c r="H13" s="77"/>
      <c r="I13" s="98">
        <f t="shared" si="1"/>
        <v>0</v>
      </c>
      <c r="J13" s="77"/>
      <c r="K13" s="98">
        <f t="shared" si="2"/>
        <v>0</v>
      </c>
    </row>
    <row r="14" spans="1:11" ht="15" thickTop="1" x14ac:dyDescent="0.35">
      <c r="F14" s="94"/>
      <c r="G14" s="97">
        <f>SUM(G10:G13)</f>
        <v>1000</v>
      </c>
      <c r="H14" s="94"/>
      <c r="I14" s="97">
        <f>SUM(I10:I13)</f>
        <v>0</v>
      </c>
      <c r="J14" s="94"/>
      <c r="K14" s="97">
        <f>SUM(K10:K13)</f>
        <v>0</v>
      </c>
    </row>
    <row r="15" spans="1:11" x14ac:dyDescent="0.35">
      <c r="F15" s="3"/>
      <c r="G15" s="59"/>
      <c r="H15" s="57"/>
      <c r="I15" s="56"/>
      <c r="J15" s="3"/>
      <c r="K15" s="56"/>
    </row>
    <row r="16" spans="1:11" x14ac:dyDescent="0.35">
      <c r="B16" s="27" t="s">
        <v>20</v>
      </c>
      <c r="C16" s="27"/>
      <c r="D16" s="27"/>
      <c r="E16" s="27"/>
      <c r="F16" s="2"/>
      <c r="G16" s="55"/>
      <c r="H16" s="2"/>
      <c r="I16" s="55"/>
      <c r="J16" s="2"/>
      <c r="K16" s="55"/>
    </row>
    <row r="17" spans="3:11" x14ac:dyDescent="0.35">
      <c r="C17" s="28" t="s">
        <v>21</v>
      </c>
      <c r="F17" s="3"/>
      <c r="G17" s="56"/>
      <c r="H17" s="3"/>
      <c r="I17" s="56"/>
      <c r="J17" s="3"/>
      <c r="K17" s="56"/>
    </row>
    <row r="18" spans="3:11" ht="15" customHeight="1" x14ac:dyDescent="0.35">
      <c r="D18" s="1" t="s">
        <v>22</v>
      </c>
      <c r="E18" s="22"/>
      <c r="F18" s="70"/>
      <c r="G18" s="58">
        <f>F18-E18</f>
        <v>0</v>
      </c>
      <c r="H18" s="70"/>
      <c r="I18" s="71">
        <f>H18-E18</f>
        <v>0</v>
      </c>
      <c r="J18" s="70"/>
      <c r="K18" s="71">
        <f>J18-E18</f>
        <v>0</v>
      </c>
    </row>
    <row r="19" spans="3:11" x14ac:dyDescent="0.35">
      <c r="D19" s="1" t="s">
        <v>23</v>
      </c>
      <c r="E19" s="22"/>
      <c r="F19" s="57"/>
      <c r="G19" s="60">
        <f>F19-E19</f>
        <v>0</v>
      </c>
      <c r="H19" s="70"/>
      <c r="I19" s="72">
        <f>H19-E19</f>
        <v>0</v>
      </c>
      <c r="J19" s="70"/>
      <c r="K19" s="72">
        <f>J19-E19</f>
        <v>0</v>
      </c>
    </row>
    <row r="20" spans="3:11" x14ac:dyDescent="0.35">
      <c r="E20" s="22"/>
      <c r="F20" s="57"/>
      <c r="G20" s="59">
        <f>SUM(G18:G19)</f>
        <v>0</v>
      </c>
      <c r="H20" s="57"/>
      <c r="I20" s="71">
        <f>SUM(I18:I19)</f>
        <v>0</v>
      </c>
      <c r="J20" s="3"/>
      <c r="K20" s="71">
        <f>SUM(K18:K19)</f>
        <v>0</v>
      </c>
    </row>
    <row r="21" spans="3:11" x14ac:dyDescent="0.35">
      <c r="C21" s="28" t="s">
        <v>24</v>
      </c>
      <c r="E21" s="22"/>
      <c r="F21" s="57"/>
      <c r="G21" s="59"/>
      <c r="H21" s="57"/>
      <c r="I21" s="56"/>
      <c r="J21" s="3"/>
      <c r="K21" s="56"/>
    </row>
    <row r="22" spans="3:11" x14ac:dyDescent="0.35">
      <c r="D22" s="1" t="s">
        <v>25</v>
      </c>
      <c r="E22" s="22"/>
      <c r="F22" s="57"/>
      <c r="G22" s="58">
        <f>F22-E22</f>
        <v>0</v>
      </c>
      <c r="H22" s="77"/>
      <c r="I22" s="71">
        <f>H22-E22</f>
        <v>0</v>
      </c>
      <c r="J22" s="77"/>
      <c r="K22" s="71">
        <f>J22-E22</f>
        <v>0</v>
      </c>
    </row>
    <row r="23" spans="3:11" x14ac:dyDescent="0.35">
      <c r="D23" s="1" t="s">
        <v>26</v>
      </c>
      <c r="E23" s="22"/>
      <c r="F23" s="57"/>
      <c r="G23" s="58">
        <f t="shared" ref="G23:G34" si="3">F23-E23</f>
        <v>0</v>
      </c>
      <c r="H23" s="77"/>
      <c r="I23" s="71">
        <f t="shared" ref="I23:I24" si="4">H23-E23</f>
        <v>0</v>
      </c>
      <c r="J23" s="77"/>
      <c r="K23" s="71">
        <f t="shared" ref="K23:K24" si="5">J23-E23</f>
        <v>0</v>
      </c>
    </row>
    <row r="24" spans="3:11" x14ac:dyDescent="0.35">
      <c r="D24" s="1" t="s">
        <v>27</v>
      </c>
      <c r="E24" s="22"/>
      <c r="F24" s="57"/>
      <c r="G24" s="60">
        <f>F24-E24</f>
        <v>0</v>
      </c>
      <c r="H24" s="77"/>
      <c r="I24" s="54">
        <f t="shared" si="4"/>
        <v>0</v>
      </c>
      <c r="J24" s="77"/>
      <c r="K24" s="72">
        <f t="shared" si="5"/>
        <v>0</v>
      </c>
    </row>
    <row r="25" spans="3:11" x14ac:dyDescent="0.35">
      <c r="E25" s="22"/>
      <c r="F25" s="57"/>
      <c r="G25" s="59">
        <f>SUM(G22:G24)</f>
        <v>0</v>
      </c>
      <c r="H25" s="57"/>
      <c r="I25" s="71">
        <f>SUM(I22:I24)</f>
        <v>0</v>
      </c>
      <c r="J25" s="57"/>
      <c r="K25" s="71">
        <f>SUM(K22:K24)</f>
        <v>0</v>
      </c>
    </row>
    <row r="26" spans="3:11" x14ac:dyDescent="0.35">
      <c r="C26" s="28" t="s">
        <v>28</v>
      </c>
      <c r="E26" s="22"/>
      <c r="F26" s="57"/>
      <c r="G26" s="59"/>
      <c r="H26" s="57"/>
      <c r="I26" s="56"/>
      <c r="J26" s="3"/>
      <c r="K26" s="56"/>
    </row>
    <row r="27" spans="3:11" x14ac:dyDescent="0.35">
      <c r="D27" s="1" t="s">
        <v>29</v>
      </c>
      <c r="E27" s="22"/>
      <c r="F27" s="57"/>
      <c r="G27" s="58">
        <f>F27-E27</f>
        <v>0</v>
      </c>
      <c r="H27" s="77"/>
      <c r="I27" s="71">
        <f>H27-E27</f>
        <v>0</v>
      </c>
      <c r="J27" s="77"/>
      <c r="K27" s="71">
        <f>J27-E27</f>
        <v>0</v>
      </c>
    </row>
    <row r="28" spans="3:11" x14ac:dyDescent="0.35">
      <c r="D28" s="1" t="s">
        <v>30</v>
      </c>
      <c r="E28" s="22"/>
      <c r="F28" s="57"/>
      <c r="G28" s="60">
        <f t="shared" si="3"/>
        <v>0</v>
      </c>
      <c r="H28" s="77"/>
      <c r="I28" s="72">
        <f>H28-E28</f>
        <v>0</v>
      </c>
      <c r="J28" s="77"/>
      <c r="K28" s="72">
        <f>J28-E28</f>
        <v>0</v>
      </c>
    </row>
    <row r="29" spans="3:11" x14ac:dyDescent="0.35">
      <c r="E29" s="22"/>
      <c r="F29" s="57"/>
      <c r="G29" s="59">
        <f>SUM(G27:G28)</f>
        <v>0</v>
      </c>
      <c r="H29" s="57"/>
      <c r="I29" s="71">
        <f>SUM(I27:I28)</f>
        <v>0</v>
      </c>
      <c r="J29" s="3"/>
      <c r="K29" s="71">
        <f>SUM(K27:K28)</f>
        <v>0</v>
      </c>
    </row>
    <row r="30" spans="3:11" x14ac:dyDescent="0.35">
      <c r="C30" s="28" t="s">
        <v>31</v>
      </c>
      <c r="E30" s="22"/>
      <c r="F30" s="57"/>
      <c r="G30" s="59"/>
      <c r="H30" s="57"/>
      <c r="I30" s="56"/>
      <c r="J30" s="3"/>
      <c r="K30" s="56"/>
    </row>
    <row r="31" spans="3:11" x14ac:dyDescent="0.35">
      <c r="D31" s="1" t="s">
        <v>32</v>
      </c>
      <c r="E31" s="22"/>
      <c r="F31" s="57"/>
      <c r="G31" s="58">
        <f>F31-E31</f>
        <v>0</v>
      </c>
      <c r="H31" s="77"/>
      <c r="I31" s="59">
        <f>H31-E31</f>
        <v>0</v>
      </c>
      <c r="J31" s="77"/>
      <c r="K31" s="59">
        <f>J31-E31</f>
        <v>0</v>
      </c>
    </row>
    <row r="32" spans="3:11" x14ac:dyDescent="0.35">
      <c r="D32" s="1" t="s">
        <v>33</v>
      </c>
      <c r="E32" s="22"/>
      <c r="F32" s="57"/>
      <c r="G32" s="58">
        <f t="shared" si="3"/>
        <v>0</v>
      </c>
      <c r="H32" s="77"/>
      <c r="I32" s="59">
        <f t="shared" ref="I32:I34" si="6">H32-E32</f>
        <v>0</v>
      </c>
      <c r="J32" s="77"/>
      <c r="K32" s="59">
        <f t="shared" ref="K32:K33" si="7">J32-E32</f>
        <v>0</v>
      </c>
    </row>
    <row r="33" spans="2:11" x14ac:dyDescent="0.35">
      <c r="D33" s="1" t="s">
        <v>34</v>
      </c>
      <c r="E33" s="22"/>
      <c r="F33" s="57"/>
      <c r="G33" s="58">
        <f t="shared" si="3"/>
        <v>0</v>
      </c>
      <c r="H33" s="77"/>
      <c r="I33" s="59">
        <f t="shared" si="6"/>
        <v>0</v>
      </c>
      <c r="J33" s="77"/>
      <c r="K33" s="59">
        <f t="shared" si="7"/>
        <v>0</v>
      </c>
    </row>
    <row r="34" spans="2:11" x14ac:dyDescent="0.35">
      <c r="D34" s="1" t="s">
        <v>35</v>
      </c>
      <c r="E34" s="22"/>
      <c r="F34" s="57"/>
      <c r="G34" s="60">
        <f t="shared" si="3"/>
        <v>0</v>
      </c>
      <c r="H34" s="77"/>
      <c r="I34" s="75">
        <f t="shared" si="6"/>
        <v>0</v>
      </c>
      <c r="J34" s="77"/>
      <c r="K34" s="75">
        <v>0</v>
      </c>
    </row>
    <row r="35" spans="2:11" x14ac:dyDescent="0.35">
      <c r="E35" s="22"/>
      <c r="F35" s="57"/>
      <c r="G35" s="59">
        <f>SUM(G31:G34)</f>
        <v>0</v>
      </c>
      <c r="H35" s="57"/>
      <c r="I35" s="59">
        <f>SUM(I31:I34)</f>
        <v>0</v>
      </c>
      <c r="J35" s="3"/>
      <c r="K35" s="59">
        <f>SUM(K31:K34)</f>
        <v>0</v>
      </c>
    </row>
    <row r="36" spans="2:11" ht="15" thickBot="1" x14ac:dyDescent="0.4">
      <c r="E36" s="22"/>
      <c r="F36" s="57"/>
      <c r="G36" s="59"/>
      <c r="H36" s="57"/>
      <c r="I36" s="74"/>
      <c r="J36" s="3"/>
      <c r="K36" s="74"/>
    </row>
    <row r="37" spans="2:11" ht="15" thickTop="1" x14ac:dyDescent="0.35">
      <c r="C37" s="1" t="s">
        <v>36</v>
      </c>
      <c r="E37" s="22"/>
      <c r="F37" s="57"/>
      <c r="G37" s="61">
        <f>SUM(G20,G25,G29,G35)</f>
        <v>0</v>
      </c>
      <c r="H37" s="57"/>
      <c r="I37" s="71">
        <f>I20+I25+I29+I35</f>
        <v>0</v>
      </c>
      <c r="J37" s="3"/>
      <c r="K37" s="71">
        <f>K20+K25+K29+K35</f>
        <v>0</v>
      </c>
    </row>
    <row r="38" spans="2:11" x14ac:dyDescent="0.35">
      <c r="E38" s="22"/>
      <c r="F38" s="57"/>
      <c r="G38" s="59"/>
      <c r="H38" s="57"/>
      <c r="I38" s="56"/>
      <c r="J38" s="3"/>
      <c r="K38" s="56"/>
    </row>
    <row r="39" spans="2:11" ht="15" thickBot="1" x14ac:dyDescent="0.4">
      <c r="B39" s="27" t="s">
        <v>37</v>
      </c>
      <c r="C39" s="27"/>
      <c r="D39" s="27"/>
      <c r="E39" s="27"/>
      <c r="F39" s="2"/>
      <c r="G39" s="55"/>
      <c r="H39" s="2"/>
      <c r="I39" s="55"/>
      <c r="J39" s="2"/>
      <c r="K39" s="55"/>
    </row>
    <row r="40" spans="2:11" ht="15" thickBot="1" x14ac:dyDescent="0.4">
      <c r="C40" s="99">
        <v>3</v>
      </c>
      <c r="D40" s="1" t="s">
        <v>38</v>
      </c>
      <c r="F40" s="115"/>
      <c r="G40" s="56"/>
      <c r="H40" s="62"/>
      <c r="I40" s="56"/>
      <c r="J40" s="62"/>
      <c r="K40" s="56"/>
    </row>
    <row r="41" spans="2:11" x14ac:dyDescent="0.35">
      <c r="B41" s="29" t="s">
        <v>39</v>
      </c>
      <c r="F41" s="3"/>
      <c r="G41" s="56"/>
      <c r="H41" s="3"/>
      <c r="I41" s="56"/>
      <c r="J41" s="3"/>
      <c r="K41" s="56"/>
    </row>
    <row r="42" spans="2:11" x14ac:dyDescent="0.35">
      <c r="C42" s="28" t="s">
        <v>40</v>
      </c>
      <c r="F42" s="3"/>
      <c r="G42" s="56"/>
      <c r="H42" s="3"/>
      <c r="I42" s="56"/>
      <c r="J42" s="3"/>
      <c r="K42" s="56"/>
    </row>
    <row r="43" spans="2:11" x14ac:dyDescent="0.35">
      <c r="D43" s="1" t="s">
        <v>22</v>
      </c>
      <c r="E43" s="20"/>
      <c r="F43" s="63"/>
      <c r="G43" s="64">
        <f>F43-E43</f>
        <v>0</v>
      </c>
      <c r="H43" s="63"/>
      <c r="I43" s="12">
        <f>H43-E43</f>
        <v>0</v>
      </c>
      <c r="J43" s="63"/>
      <c r="K43" s="56">
        <f>J43-E43</f>
        <v>0</v>
      </c>
    </row>
    <row r="44" spans="2:11" x14ac:dyDescent="0.35">
      <c r="D44" s="1" t="s">
        <v>23</v>
      </c>
      <c r="E44" s="20"/>
      <c r="F44" s="63"/>
      <c r="G44" s="64">
        <f t="shared" ref="G44:G48" si="8">F44-E44</f>
        <v>0</v>
      </c>
      <c r="H44" s="63"/>
      <c r="I44" s="12">
        <f>H44-E44</f>
        <v>0</v>
      </c>
      <c r="J44" s="63"/>
      <c r="K44" s="56">
        <f>J44-E44</f>
        <v>0</v>
      </c>
    </row>
    <row r="45" spans="2:11" x14ac:dyDescent="0.35">
      <c r="C45" s="28" t="s">
        <v>41</v>
      </c>
      <c r="E45" s="20"/>
      <c r="F45" s="63"/>
      <c r="G45" s="12"/>
      <c r="H45" s="63"/>
      <c r="I45" s="56"/>
      <c r="J45" s="3"/>
      <c r="K45" s="56"/>
    </row>
    <row r="46" spans="2:11" x14ac:dyDescent="0.35">
      <c r="D46" s="1" t="s">
        <v>25</v>
      </c>
      <c r="E46" s="20"/>
      <c r="F46" s="63"/>
      <c r="G46" s="64">
        <f t="shared" si="8"/>
        <v>0</v>
      </c>
      <c r="H46" s="63"/>
      <c r="I46" s="12">
        <f>H46-E46</f>
        <v>0</v>
      </c>
      <c r="J46" s="63"/>
      <c r="K46" s="56">
        <f t="shared" ref="K46:K48" si="9">J46-E46</f>
        <v>0</v>
      </c>
    </row>
    <row r="47" spans="2:11" x14ac:dyDescent="0.35">
      <c r="D47" s="1" t="s">
        <v>26</v>
      </c>
      <c r="E47" s="20"/>
      <c r="F47" s="63"/>
      <c r="G47" s="64">
        <f t="shared" si="8"/>
        <v>0</v>
      </c>
      <c r="H47" s="63"/>
      <c r="I47" s="12">
        <f t="shared" ref="I47:I48" si="10">H47-E47</f>
        <v>0</v>
      </c>
      <c r="J47" s="63"/>
      <c r="K47" s="56">
        <f t="shared" si="9"/>
        <v>0</v>
      </c>
    </row>
    <row r="48" spans="2:11" x14ac:dyDescent="0.35">
      <c r="D48" s="1" t="s">
        <v>27</v>
      </c>
      <c r="E48" s="20"/>
      <c r="F48" s="63"/>
      <c r="G48" s="64">
        <f t="shared" si="8"/>
        <v>0</v>
      </c>
      <c r="H48" s="63"/>
      <c r="I48" s="12">
        <f t="shared" si="10"/>
        <v>0</v>
      </c>
      <c r="J48" s="63"/>
      <c r="K48" s="56">
        <f t="shared" si="9"/>
        <v>0</v>
      </c>
    </row>
    <row r="49" spans="2:11" x14ac:dyDescent="0.35">
      <c r="B49" s="29" t="s">
        <v>42</v>
      </c>
      <c r="F49" s="3"/>
      <c r="G49" s="56"/>
      <c r="H49" s="3"/>
      <c r="I49" s="56"/>
      <c r="J49" s="3"/>
      <c r="K49" s="56"/>
    </row>
    <row r="50" spans="2:11" x14ac:dyDescent="0.35">
      <c r="C50" s="28" t="s">
        <v>43</v>
      </c>
      <c r="F50" s="3"/>
      <c r="G50" s="56"/>
      <c r="H50" s="3"/>
      <c r="I50" s="56"/>
      <c r="J50" s="3"/>
      <c r="K50" s="56"/>
    </row>
    <row r="51" spans="2:11" x14ac:dyDescent="0.35">
      <c r="D51" s="1" t="s">
        <v>22</v>
      </c>
      <c r="E51" s="22"/>
      <c r="F51" s="57"/>
      <c r="G51" s="58">
        <f>F51-E51</f>
        <v>0</v>
      </c>
      <c r="H51" s="57"/>
      <c r="I51" s="58">
        <f>H51-E51</f>
        <v>0</v>
      </c>
      <c r="J51" s="57"/>
      <c r="K51" s="58">
        <f>J51-E51</f>
        <v>0</v>
      </c>
    </row>
    <row r="52" spans="2:11" x14ac:dyDescent="0.35">
      <c r="D52" s="1" t="s">
        <v>23</v>
      </c>
      <c r="E52" s="22"/>
      <c r="F52" s="57"/>
      <c r="G52" s="60">
        <f t="shared" ref="G52" si="11">F52-E52</f>
        <v>0</v>
      </c>
      <c r="H52" s="57"/>
      <c r="I52" s="60">
        <f>H52-E52</f>
        <v>0</v>
      </c>
      <c r="J52" s="57"/>
      <c r="K52" s="60">
        <f>J52-E52</f>
        <v>0</v>
      </c>
    </row>
    <row r="53" spans="2:11" x14ac:dyDescent="0.35">
      <c r="E53" s="22"/>
      <c r="F53" s="57"/>
      <c r="G53" s="59">
        <f>SUM(G51:G52)</f>
        <v>0</v>
      </c>
      <c r="H53" s="57"/>
      <c r="I53" s="59">
        <f>SUM(I51:I52)</f>
        <v>0</v>
      </c>
      <c r="J53" s="3"/>
      <c r="K53" s="59">
        <f>SUM(K51:K52)</f>
        <v>0</v>
      </c>
    </row>
    <row r="54" spans="2:11" x14ac:dyDescent="0.35">
      <c r="C54" s="28" t="s">
        <v>44</v>
      </c>
      <c r="E54" s="22"/>
      <c r="G54" s="59"/>
      <c r="H54" s="57"/>
      <c r="I54" s="56"/>
      <c r="J54" s="3"/>
      <c r="K54" s="56"/>
    </row>
    <row r="55" spans="2:11" x14ac:dyDescent="0.35">
      <c r="D55" s="1" t="s">
        <v>25</v>
      </c>
      <c r="E55" s="22"/>
      <c r="F55" s="57"/>
      <c r="G55" s="58">
        <f>F55-E55</f>
        <v>0</v>
      </c>
      <c r="H55" s="57"/>
      <c r="I55" s="58">
        <f>H55-E55</f>
        <v>0</v>
      </c>
      <c r="J55" s="57"/>
      <c r="K55" s="58">
        <f>J55-E55</f>
        <v>0</v>
      </c>
    </row>
    <row r="56" spans="2:11" x14ac:dyDescent="0.35">
      <c r="D56" s="1" t="s">
        <v>26</v>
      </c>
      <c r="E56" s="22"/>
      <c r="F56" s="57"/>
      <c r="G56" s="58">
        <f>F56-E56</f>
        <v>0</v>
      </c>
      <c r="H56" s="57"/>
      <c r="I56" s="58">
        <f t="shared" ref="I56:I57" si="12">H56-E56</f>
        <v>0</v>
      </c>
      <c r="J56" s="57"/>
      <c r="K56" s="58">
        <f t="shared" ref="K56:K57" si="13">J56-E56</f>
        <v>0</v>
      </c>
    </row>
    <row r="57" spans="2:11" x14ac:dyDescent="0.35">
      <c r="D57" s="1" t="s">
        <v>27</v>
      </c>
      <c r="E57" s="22"/>
      <c r="F57" s="57"/>
      <c r="G57" s="60">
        <f>F57-E57</f>
        <v>0</v>
      </c>
      <c r="H57" s="57"/>
      <c r="I57" s="60">
        <f t="shared" si="12"/>
        <v>0</v>
      </c>
      <c r="J57" s="57"/>
      <c r="K57" s="60">
        <f t="shared" si="13"/>
        <v>0</v>
      </c>
    </row>
    <row r="58" spans="2:11" x14ac:dyDescent="0.35">
      <c r="F58" s="3"/>
      <c r="G58" s="59">
        <f>SUM(G55:G57)</f>
        <v>0</v>
      </c>
      <c r="H58" s="57"/>
      <c r="I58" s="59">
        <f>SUM(I55:I57)</f>
        <v>0</v>
      </c>
      <c r="J58" s="3"/>
      <c r="K58" s="59">
        <f>SUM(K55:K57)</f>
        <v>0</v>
      </c>
    </row>
    <row r="59" spans="2:11" x14ac:dyDescent="0.35">
      <c r="B59" s="29" t="s">
        <v>45</v>
      </c>
      <c r="F59" s="3"/>
      <c r="G59" s="59"/>
      <c r="H59" s="57"/>
      <c r="I59" s="56"/>
      <c r="J59" s="3"/>
      <c r="K59" s="56"/>
    </row>
    <row r="60" spans="2:11" x14ac:dyDescent="0.35">
      <c r="C60" s="28" t="s">
        <v>46</v>
      </c>
      <c r="F60" s="3"/>
      <c r="G60" s="59"/>
      <c r="H60" s="57"/>
      <c r="I60" s="56"/>
      <c r="J60" s="3"/>
      <c r="K60" s="56"/>
    </row>
    <row r="61" spans="2:11" x14ac:dyDescent="0.35">
      <c r="D61" s="1" t="s">
        <v>47</v>
      </c>
      <c r="E61" s="26"/>
      <c r="F61" s="65"/>
      <c r="G61" s="58">
        <f>F61-E61</f>
        <v>0</v>
      </c>
      <c r="H61" s="65"/>
      <c r="I61" s="58">
        <f>H61-E61</f>
        <v>0</v>
      </c>
      <c r="J61" s="65"/>
      <c r="K61" s="58">
        <f>J61-E61</f>
        <v>0</v>
      </c>
    </row>
    <row r="62" spans="2:11" x14ac:dyDescent="0.35">
      <c r="D62" s="1" t="s">
        <v>48</v>
      </c>
      <c r="E62" s="26"/>
      <c r="F62" s="65"/>
      <c r="G62" s="60">
        <f>F62-E62</f>
        <v>0</v>
      </c>
      <c r="H62" s="65"/>
      <c r="I62" s="60">
        <f>H62-E62</f>
        <v>0</v>
      </c>
      <c r="J62" s="65"/>
      <c r="K62" s="60">
        <f>J62-E62</f>
        <v>0</v>
      </c>
    </row>
    <row r="63" spans="2:11" x14ac:dyDescent="0.35">
      <c r="E63" s="26"/>
      <c r="F63" s="65"/>
      <c r="G63" s="59">
        <f>SUM(G61:G62)</f>
        <v>0</v>
      </c>
      <c r="H63" s="57"/>
      <c r="I63" s="59">
        <f>SUM(I61:I62)</f>
        <v>0</v>
      </c>
      <c r="J63" s="3"/>
      <c r="K63" s="59">
        <f>SUM(K61:K62)</f>
        <v>0</v>
      </c>
    </row>
    <row r="64" spans="2:11" x14ac:dyDescent="0.35">
      <c r="E64" s="26"/>
      <c r="F64" s="65"/>
      <c r="G64" s="59"/>
      <c r="H64" s="57"/>
      <c r="I64" s="56"/>
      <c r="J64" s="3"/>
      <c r="K64" s="56"/>
    </row>
    <row r="65" spans="1:24" x14ac:dyDescent="0.35">
      <c r="C65" s="28" t="s">
        <v>49</v>
      </c>
      <c r="E65" s="26"/>
      <c r="F65" s="65"/>
      <c r="G65" s="58">
        <f>F65-E65</f>
        <v>0</v>
      </c>
      <c r="H65" s="76"/>
      <c r="I65" s="59">
        <f>H65-E65</f>
        <v>0</v>
      </c>
      <c r="J65" s="76"/>
      <c r="K65" s="59">
        <f>J65-E65</f>
        <v>0</v>
      </c>
    </row>
    <row r="66" spans="1:24" ht="15" thickBot="1" x14ac:dyDescent="0.4">
      <c r="F66" s="3"/>
      <c r="G66" s="59"/>
      <c r="H66" s="57"/>
      <c r="I66" s="74"/>
      <c r="J66" s="3"/>
      <c r="K66" s="74"/>
    </row>
    <row r="67" spans="1:24" ht="15" thickTop="1" x14ac:dyDescent="0.35">
      <c r="B67" s="1" t="s">
        <v>36</v>
      </c>
      <c r="F67" s="3"/>
      <c r="G67" s="61">
        <f>SUM(G53,G58,G63,G65)</f>
        <v>0</v>
      </c>
      <c r="H67" s="57"/>
      <c r="I67" s="71">
        <f>I65+I63+I58+I53</f>
        <v>0</v>
      </c>
      <c r="J67" s="3"/>
      <c r="K67" s="71">
        <f>K65+K63+K58+K53</f>
        <v>0</v>
      </c>
    </row>
    <row r="68" spans="1:24" x14ac:dyDescent="0.35">
      <c r="F68" s="3"/>
      <c r="G68" s="56"/>
      <c r="H68" s="3"/>
      <c r="I68" s="56"/>
      <c r="J68" s="3"/>
      <c r="K68" s="56"/>
    </row>
    <row r="69" spans="1:24" x14ac:dyDescent="0.35">
      <c r="B69" s="27" t="s">
        <v>50</v>
      </c>
      <c r="C69" s="27"/>
      <c r="D69" s="27"/>
      <c r="E69" s="51" t="s">
        <v>51</v>
      </c>
      <c r="F69" s="66" t="s">
        <v>52</v>
      </c>
      <c r="G69" s="55" t="s">
        <v>53</v>
      </c>
      <c r="H69" s="66" t="s">
        <v>54</v>
      </c>
      <c r="I69" s="73" t="s">
        <v>55</v>
      </c>
      <c r="J69" s="2"/>
      <c r="K69" s="55"/>
    </row>
    <row r="70" spans="1:24" x14ac:dyDescent="0.35">
      <c r="C70" s="28" t="s">
        <v>56</v>
      </c>
      <c r="F70" s="3"/>
      <c r="G70" s="56"/>
      <c r="H70" s="3"/>
      <c r="I70" s="56"/>
      <c r="J70" s="3"/>
      <c r="K70" s="56"/>
    </row>
    <row r="71" spans="1:24" ht="15.5" x14ac:dyDescent="0.35">
      <c r="A71" s="52" t="s">
        <v>57</v>
      </c>
      <c r="D71" s="1" t="s">
        <v>58</v>
      </c>
      <c r="E71" s="78"/>
      <c r="F71" s="100"/>
      <c r="G71" s="104"/>
      <c r="H71" s="100"/>
      <c r="I71" s="100"/>
      <c r="J71" s="101"/>
      <c r="K71" s="101"/>
    </row>
    <row r="72" spans="1:24" ht="15.5" x14ac:dyDescent="0.35">
      <c r="A72" s="52" t="s">
        <v>59</v>
      </c>
      <c r="D72" s="1" t="s">
        <v>60</v>
      </c>
      <c r="E72" s="79"/>
      <c r="F72" s="100"/>
      <c r="G72" s="110"/>
      <c r="H72" s="100"/>
      <c r="I72" s="100"/>
      <c r="J72" s="101"/>
      <c r="K72" s="100"/>
    </row>
    <row r="73" spans="1:24" ht="15.5" x14ac:dyDescent="0.35">
      <c r="A73" s="53">
        <v>0</v>
      </c>
      <c r="D73" s="1" t="s">
        <v>61</v>
      </c>
      <c r="E73" s="80"/>
      <c r="F73" s="100"/>
      <c r="G73" s="102"/>
      <c r="H73" s="100"/>
      <c r="I73" s="102"/>
      <c r="J73" s="101"/>
      <c r="K73" s="103"/>
    </row>
    <row r="74" spans="1:24" ht="15.5" x14ac:dyDescent="0.35">
      <c r="A74" s="52" t="s">
        <v>62</v>
      </c>
      <c r="C74" s="28" t="s">
        <v>63</v>
      </c>
      <c r="E74" s="80"/>
      <c r="F74" s="100"/>
      <c r="G74" s="81"/>
      <c r="H74" s="100"/>
      <c r="I74" s="81"/>
      <c r="J74" s="101"/>
      <c r="K74" s="81"/>
    </row>
    <row r="75" spans="1:24" ht="15.5" x14ac:dyDescent="0.35">
      <c r="A75" s="52" t="s">
        <v>64</v>
      </c>
      <c r="D75" s="1" t="s">
        <v>65</v>
      </c>
      <c r="E75" s="79"/>
      <c r="F75" s="100"/>
      <c r="G75" s="100"/>
      <c r="H75" s="100"/>
      <c r="I75" s="100"/>
      <c r="J75" s="101"/>
      <c r="K75" s="100"/>
    </row>
    <row r="76" spans="1:24" ht="15.5" x14ac:dyDescent="0.35">
      <c r="D76" s="1" t="s">
        <v>66</v>
      </c>
      <c r="E76" s="79"/>
      <c r="F76" s="100"/>
      <c r="G76" s="100"/>
      <c r="H76" s="100"/>
      <c r="I76" s="100"/>
      <c r="J76" s="101"/>
      <c r="K76" s="100"/>
    </row>
    <row r="77" spans="1:24" x14ac:dyDescent="0.35">
      <c r="F77" s="3"/>
      <c r="G77" s="56"/>
      <c r="H77" s="3"/>
      <c r="I77" s="56"/>
      <c r="J77" s="3"/>
      <c r="K77" s="56"/>
    </row>
    <row r="78" spans="1:24" x14ac:dyDescent="0.35">
      <c r="B78" s="45" t="s">
        <v>67</v>
      </c>
      <c r="C78" s="45"/>
      <c r="D78" s="45"/>
      <c r="E78" s="45"/>
      <c r="F78" s="67"/>
      <c r="G78" s="68"/>
      <c r="H78" s="67"/>
      <c r="I78" s="68"/>
      <c r="J78" s="67"/>
      <c r="K78" s="68"/>
    </row>
    <row r="79" spans="1:24" x14ac:dyDescent="0.35">
      <c r="B79" s="1" t="s">
        <v>68</v>
      </c>
      <c r="C79" s="20"/>
      <c r="F79" s="3"/>
      <c r="G79" s="69">
        <v>0.02</v>
      </c>
      <c r="H79" s="82"/>
      <c r="I79" s="83">
        <f>G79</f>
        <v>0.02</v>
      </c>
      <c r="J79" s="63"/>
      <c r="K79" s="83">
        <f>G79</f>
        <v>0.02</v>
      </c>
    </row>
    <row r="80" spans="1:24" hidden="1" x14ac:dyDescent="0.35">
      <c r="C80" s="20"/>
      <c r="F80" s="3"/>
      <c r="G80" s="12"/>
      <c r="H80" s="63"/>
      <c r="I80" s="12"/>
      <c r="J80" s="63"/>
      <c r="K80" s="12"/>
      <c r="N80" s="122"/>
      <c r="O80" s="122"/>
      <c r="P80" s="122"/>
      <c r="Q80" s="122"/>
      <c r="R80" s="122"/>
      <c r="S80" s="122"/>
      <c r="T80" s="122"/>
      <c r="U80" s="122"/>
      <c r="V80" s="122"/>
      <c r="W80" s="122"/>
      <c r="X80" s="122"/>
    </row>
    <row r="81" spans="1:43" x14ac:dyDescent="0.35">
      <c r="B81" s="1" t="s">
        <v>69</v>
      </c>
      <c r="C81" s="20"/>
      <c r="F81" s="3"/>
      <c r="G81" s="84" t="e">
        <f>VLOOKUP(1,E101:F130,2,FALSE)</f>
        <v>#DIV/0!</v>
      </c>
      <c r="H81" s="85"/>
      <c r="I81" s="84" t="e">
        <f>VLOOKUP(1,K101:L130,2,FALSE)</f>
        <v>#N/A</v>
      </c>
      <c r="J81" s="63"/>
      <c r="K81" s="84" t="e">
        <f>VLOOKUP(1,Q101:R130,2,FALSE)</f>
        <v>#N/A</v>
      </c>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row>
    <row r="82" spans="1:43" ht="17.25" customHeight="1" x14ac:dyDescent="0.35">
      <c r="B82" s="1" t="s">
        <v>70</v>
      </c>
      <c r="C82" s="20"/>
      <c r="F82" s="3"/>
      <c r="G82" s="31">
        <v>1</v>
      </c>
      <c r="H82" s="63"/>
      <c r="I82" s="31">
        <f>G82</f>
        <v>1</v>
      </c>
      <c r="J82" s="63"/>
      <c r="K82" s="31">
        <f>G82</f>
        <v>1</v>
      </c>
    </row>
    <row r="83" spans="1:43" ht="17.25" hidden="1" customHeight="1" x14ac:dyDescent="0.35">
      <c r="B83" s="114" t="s">
        <v>71</v>
      </c>
      <c r="C83" s="20"/>
      <c r="F83" s="3"/>
      <c r="G83" s="31"/>
      <c r="H83" s="63"/>
      <c r="I83" s="31"/>
      <c r="J83" s="63"/>
      <c r="K83" s="31"/>
    </row>
    <row r="84" spans="1:43" ht="17.25" hidden="1" customHeight="1" x14ac:dyDescent="0.35">
      <c r="B84" s="114" t="s">
        <v>72</v>
      </c>
      <c r="C84" s="20"/>
      <c r="F84" s="3"/>
      <c r="G84" s="31"/>
      <c r="H84" s="63"/>
      <c r="I84" s="31"/>
      <c r="J84" s="63"/>
      <c r="K84" s="31"/>
    </row>
    <row r="85" spans="1:43" x14ac:dyDescent="0.35">
      <c r="B85" s="1" t="s">
        <v>73</v>
      </c>
      <c r="C85" s="20"/>
      <c r="F85" s="4"/>
      <c r="G85" s="86">
        <f>VLOOKUP(G82,A100:D130,3,FALSE)</f>
        <v>0</v>
      </c>
      <c r="H85" s="87"/>
      <c r="I85" s="86" t="e">
        <f>VLOOKUP(I82,G100:K130,3,FALSE)</f>
        <v>#DIV/0!</v>
      </c>
      <c r="J85" s="87"/>
      <c r="K85" s="86" t="e">
        <f>VLOOKUP(K82,M100:Q130,3,FALSE)</f>
        <v>#DIV/0!</v>
      </c>
      <c r="M85" s="48"/>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row>
    <row r="86" spans="1:43" x14ac:dyDescent="0.35">
      <c r="A86" s="44"/>
      <c r="B86" s="44"/>
      <c r="C86" s="20"/>
      <c r="D86" s="44"/>
      <c r="E86" s="44"/>
      <c r="F86" s="44"/>
      <c r="G86" s="44"/>
      <c r="H86" s="44"/>
      <c r="I86" s="44"/>
      <c r="J86" s="44"/>
      <c r="K86" s="44"/>
      <c r="L86" s="44"/>
      <c r="M86" s="93"/>
      <c r="N86" s="44"/>
      <c r="O86" s="91"/>
      <c r="P86" s="91"/>
      <c r="Q86" s="91"/>
      <c r="R86" s="91"/>
      <c r="S86" s="91"/>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row>
    <row r="87" spans="1:43" ht="306" customHeight="1" x14ac:dyDescent="0.35">
      <c r="A87" s="44"/>
      <c r="B87" s="44"/>
      <c r="C87" s="44"/>
      <c r="D87" s="44"/>
      <c r="E87" s="44"/>
      <c r="F87" s="44"/>
      <c r="G87" s="44"/>
      <c r="H87" s="44"/>
      <c r="I87" s="44"/>
      <c r="J87" s="44"/>
      <c r="K87" s="44"/>
      <c r="L87" s="44"/>
      <c r="M87" s="93"/>
      <c r="N87" s="90"/>
      <c r="O87" s="92"/>
      <c r="P87" s="92"/>
      <c r="Q87" s="92"/>
      <c r="R87" s="92"/>
      <c r="S87" s="92"/>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row>
    <row r="88" spans="1:43" x14ac:dyDescent="0.35">
      <c r="A88" s="44"/>
      <c r="B88" s="44"/>
      <c r="C88" s="44"/>
      <c r="D88" s="44"/>
      <c r="E88" s="44"/>
      <c r="F88" s="44"/>
      <c r="G88" s="44"/>
      <c r="H88" s="44"/>
      <c r="I88" s="44"/>
      <c r="J88" s="44"/>
      <c r="K88" s="44"/>
      <c r="L88" s="44"/>
      <c r="M88" s="44"/>
      <c r="N88" s="44"/>
      <c r="O88" s="44"/>
      <c r="P88" s="44"/>
      <c r="Q88" s="44"/>
      <c r="R88" s="44"/>
      <c r="S88" s="44"/>
    </row>
    <row r="89" spans="1:43" x14ac:dyDescent="0.35">
      <c r="A89" s="44"/>
      <c r="B89" s="44"/>
      <c r="C89" s="44"/>
      <c r="D89" s="44"/>
      <c r="E89" s="44"/>
      <c r="F89" s="44"/>
      <c r="G89" s="44"/>
      <c r="H89" s="44"/>
      <c r="I89" s="44"/>
      <c r="J89" s="44"/>
      <c r="K89" s="44"/>
      <c r="L89" s="44"/>
      <c r="M89" s="44"/>
      <c r="N89" s="44"/>
      <c r="O89" s="44"/>
      <c r="P89" s="44"/>
      <c r="Q89" s="44"/>
      <c r="R89" s="44"/>
      <c r="S89" s="44"/>
    </row>
    <row r="90" spans="1:43" x14ac:dyDescent="0.35">
      <c r="A90" s="44"/>
      <c r="B90" s="44"/>
      <c r="C90" s="44"/>
      <c r="D90" s="44"/>
      <c r="E90" s="44"/>
      <c r="F90" s="44"/>
      <c r="G90" s="44"/>
      <c r="H90" s="44"/>
      <c r="I90" s="44"/>
      <c r="J90" s="44"/>
      <c r="K90" s="44"/>
      <c r="L90" s="44"/>
      <c r="M90" s="44"/>
      <c r="N90" s="44"/>
      <c r="O90" s="44"/>
      <c r="P90" s="44"/>
      <c r="Q90" s="44"/>
      <c r="R90" s="44"/>
      <c r="S90" s="44"/>
    </row>
    <row r="91" spans="1:43" x14ac:dyDescent="0.35">
      <c r="A91" s="44"/>
      <c r="B91" s="44"/>
      <c r="C91" s="44"/>
      <c r="D91" s="44"/>
      <c r="E91" s="44"/>
      <c r="F91" s="44"/>
      <c r="G91" s="44"/>
      <c r="H91" s="44"/>
      <c r="I91" s="44"/>
      <c r="J91" s="44"/>
      <c r="K91" s="44"/>
      <c r="L91" s="44"/>
      <c r="M91" s="44"/>
      <c r="N91" s="44"/>
      <c r="O91" s="44"/>
      <c r="P91" s="44"/>
      <c r="Q91" s="44"/>
      <c r="R91" s="44"/>
      <c r="S91" s="44"/>
    </row>
    <row r="92" spans="1:43" x14ac:dyDescent="0.35">
      <c r="A92" s="44"/>
      <c r="B92" s="44"/>
      <c r="C92" s="44"/>
      <c r="D92" s="44"/>
      <c r="E92" s="44"/>
      <c r="F92" s="44"/>
      <c r="G92" s="44"/>
      <c r="H92" s="44"/>
      <c r="I92" s="44"/>
      <c r="J92" s="44"/>
      <c r="K92" s="44"/>
      <c r="L92" s="44"/>
      <c r="M92" s="44"/>
      <c r="N92" s="44"/>
      <c r="O92" s="44"/>
      <c r="P92" s="44"/>
      <c r="Q92" s="44"/>
      <c r="R92" s="44"/>
      <c r="S92" s="44"/>
    </row>
    <row r="93" spans="1:43" x14ac:dyDescent="0.35">
      <c r="A93" s="44"/>
      <c r="B93" s="44"/>
      <c r="C93" s="44"/>
      <c r="D93" s="44"/>
      <c r="E93" s="44"/>
      <c r="F93" s="44"/>
      <c r="G93" s="44"/>
      <c r="H93" s="44"/>
      <c r="I93" s="44"/>
      <c r="J93" s="44"/>
      <c r="K93" s="44"/>
      <c r="L93" s="44"/>
      <c r="M93" s="44"/>
      <c r="N93" s="44"/>
      <c r="O93" s="44"/>
      <c r="P93" s="44"/>
      <c r="Q93" s="44"/>
      <c r="R93" s="44"/>
      <c r="S93" s="44"/>
    </row>
    <row r="94" spans="1:43" x14ac:dyDescent="0.35">
      <c r="A94" s="44"/>
      <c r="B94" s="44"/>
      <c r="C94" s="44"/>
      <c r="D94" s="44"/>
      <c r="E94" s="44"/>
      <c r="F94" s="44"/>
      <c r="G94" s="44"/>
      <c r="H94" s="44"/>
      <c r="I94" s="44"/>
      <c r="J94" s="44"/>
      <c r="K94" s="44"/>
      <c r="L94" s="44"/>
      <c r="M94" s="44"/>
      <c r="N94" s="44"/>
      <c r="O94" s="44"/>
      <c r="P94" s="44"/>
      <c r="Q94" s="44"/>
      <c r="R94" s="44"/>
      <c r="S94" s="44"/>
    </row>
    <row r="95" spans="1:43" x14ac:dyDescent="0.35">
      <c r="A95" s="44"/>
      <c r="B95" s="44"/>
      <c r="C95" s="44"/>
      <c r="D95" s="44"/>
      <c r="E95" s="44"/>
      <c r="F95" s="44"/>
      <c r="G95" s="44"/>
      <c r="H95" s="44"/>
      <c r="I95" s="44"/>
      <c r="J95" s="44"/>
      <c r="K95" s="44"/>
      <c r="L95" s="44"/>
      <c r="M95" s="44"/>
      <c r="N95" s="44"/>
      <c r="O95" s="44"/>
      <c r="P95" s="44"/>
      <c r="Q95" s="44"/>
      <c r="R95" s="44"/>
      <c r="S95" s="44"/>
      <c r="T95" s="23"/>
    </row>
    <row r="96" spans="1:43" hidden="1" x14ac:dyDescent="0.35">
      <c r="A96" s="117" t="s">
        <v>7</v>
      </c>
      <c r="B96" s="117"/>
      <c r="C96" s="117"/>
      <c r="D96" s="117"/>
      <c r="E96" s="117"/>
      <c r="F96" s="117"/>
      <c r="G96" s="44"/>
      <c r="H96" s="117" t="s">
        <v>9</v>
      </c>
      <c r="I96" s="117"/>
      <c r="J96" s="117"/>
      <c r="K96" s="117"/>
      <c r="L96" s="117"/>
      <c r="M96" s="44"/>
      <c r="N96" s="117" t="s">
        <v>11</v>
      </c>
      <c r="O96" s="117"/>
      <c r="P96" s="117"/>
      <c r="Q96" s="117"/>
      <c r="R96" s="117"/>
      <c r="S96" s="117"/>
      <c r="T96" s="23"/>
    </row>
    <row r="97" spans="1:25" hidden="1" x14ac:dyDescent="0.35">
      <c r="A97" s="44"/>
      <c r="B97" s="44"/>
      <c r="C97" s="44"/>
      <c r="D97" s="44"/>
      <c r="E97" s="44"/>
      <c r="F97" s="44"/>
      <c r="G97" s="44"/>
      <c r="H97" s="44"/>
      <c r="I97" s="44"/>
      <c r="J97" s="44"/>
      <c r="K97" s="44"/>
      <c r="L97" s="44"/>
      <c r="M97" s="44"/>
      <c r="N97" s="44"/>
      <c r="O97" s="44"/>
      <c r="P97" s="44"/>
      <c r="Q97" s="44"/>
      <c r="R97" s="44"/>
      <c r="S97" s="44"/>
      <c r="T97" s="23"/>
    </row>
    <row r="98" spans="1:25" hidden="1" x14ac:dyDescent="0.35">
      <c r="A98" s="120" t="s">
        <v>74</v>
      </c>
      <c r="B98" s="120"/>
      <c r="C98" s="120"/>
      <c r="D98" s="120"/>
      <c r="E98" s="44"/>
      <c r="F98" s="44"/>
      <c r="G98" s="44"/>
      <c r="H98" s="44"/>
      <c r="I98" s="44"/>
      <c r="J98" s="44"/>
      <c r="K98" s="44"/>
      <c r="L98" s="44"/>
      <c r="M98" s="44"/>
      <c r="N98" s="44"/>
      <c r="O98" s="44"/>
      <c r="P98" s="44"/>
      <c r="Q98" s="44"/>
      <c r="R98" s="44"/>
      <c r="S98" s="44"/>
      <c r="T98" s="23"/>
    </row>
    <row r="99" spans="1:25" hidden="1" x14ac:dyDescent="0.35">
      <c r="A99" s="113" t="s">
        <v>75</v>
      </c>
      <c r="B99" s="44" t="s">
        <v>76</v>
      </c>
      <c r="C99" s="44" t="s">
        <v>77</v>
      </c>
      <c r="D99" s="113" t="s">
        <v>78</v>
      </c>
      <c r="E99" s="44" t="s">
        <v>79</v>
      </c>
      <c r="F99" s="44"/>
      <c r="G99" s="44"/>
      <c r="H99" s="44" t="s">
        <v>76</v>
      </c>
      <c r="I99" s="44" t="s">
        <v>77</v>
      </c>
      <c r="J99" s="113" t="s">
        <v>78</v>
      </c>
      <c r="K99" s="44" t="s">
        <v>79</v>
      </c>
      <c r="L99" s="44"/>
      <c r="M99" s="44"/>
      <c r="N99" s="44" t="s">
        <v>76</v>
      </c>
      <c r="O99" s="44" t="s">
        <v>77</v>
      </c>
      <c r="P99" s="113" t="s">
        <v>78</v>
      </c>
      <c r="Q99" s="44" t="s">
        <v>79</v>
      </c>
      <c r="R99" s="44"/>
      <c r="S99" s="44"/>
      <c r="T99" s="23"/>
      <c r="V99" s="1" t="str">
        <f>A99</f>
        <v>Jaar</v>
      </c>
      <c r="W99" s="105">
        <f>B3</f>
        <v>0</v>
      </c>
      <c r="X99" s="105">
        <f>B4</f>
        <v>0</v>
      </c>
      <c r="Y99" s="105">
        <f>B5</f>
        <v>0</v>
      </c>
    </row>
    <row r="100" spans="1:25" hidden="1" x14ac:dyDescent="0.35">
      <c r="A100" s="113">
        <v>0</v>
      </c>
      <c r="B100" s="44"/>
      <c r="C100" s="44"/>
      <c r="D100" s="90">
        <f>G14</f>
        <v>1000</v>
      </c>
      <c r="E100" s="44"/>
      <c r="F100" s="44"/>
      <c r="G100" s="44">
        <v>0</v>
      </c>
      <c r="H100" s="44"/>
      <c r="I100" s="44"/>
      <c r="J100" s="90">
        <f>I14</f>
        <v>0</v>
      </c>
      <c r="K100" s="44"/>
      <c r="L100" s="44"/>
      <c r="M100" s="44">
        <v>0</v>
      </c>
      <c r="N100" s="44"/>
      <c r="O100" s="44"/>
      <c r="P100" s="90">
        <f>K14</f>
        <v>0</v>
      </c>
      <c r="Q100" s="44"/>
      <c r="R100" s="44"/>
      <c r="S100" s="44"/>
      <c r="T100" s="23"/>
      <c r="V100" s="1" t="s">
        <v>80</v>
      </c>
      <c r="W100" s="22">
        <f>-1*D100</f>
        <v>-1000</v>
      </c>
      <c r="X100" s="22">
        <f>-1*J100</f>
        <v>0</v>
      </c>
      <c r="Y100" s="22">
        <f>-1*P100</f>
        <v>0</v>
      </c>
    </row>
    <row r="101" spans="1:25" hidden="1" x14ac:dyDescent="0.35">
      <c r="A101" s="113">
        <v>1</v>
      </c>
      <c r="B101" s="91" t="e">
        <f>-D100/D101</f>
        <v>#DIV/0!</v>
      </c>
      <c r="C101" s="92">
        <f>SUM($D$101:D101)/-$D$100</f>
        <v>0</v>
      </c>
      <c r="D101" s="90">
        <f t="shared" ref="D101:D130" si="14">($G$37+$G$67)*(1-$G$79)^A101</f>
        <v>0</v>
      </c>
      <c r="E101" s="44">
        <f>IF(-$D$100&lt;SUM($D$101:D101),1,0)</f>
        <v>1</v>
      </c>
      <c r="F101" s="91" t="e">
        <f t="shared" ref="F101:F107" si="15">B101</f>
        <v>#DIV/0!</v>
      </c>
      <c r="G101" s="44">
        <v>1</v>
      </c>
      <c r="H101" s="91" t="e">
        <f>-J100/J101</f>
        <v>#DIV/0!</v>
      </c>
      <c r="I101" s="92" t="e">
        <f>SUM($J$101:J101)/-$J$100</f>
        <v>#DIV/0!</v>
      </c>
      <c r="J101" s="90">
        <f>($I$37+$I$67)*(1-$G$79)^A101</f>
        <v>0</v>
      </c>
      <c r="K101" s="44">
        <f>IF(-$J$100&lt;SUM($J$101:J101),1,0)</f>
        <v>0</v>
      </c>
      <c r="L101" s="91" t="e">
        <f>H101</f>
        <v>#DIV/0!</v>
      </c>
      <c r="M101" s="44">
        <v>1</v>
      </c>
      <c r="N101" s="91" t="e">
        <f>-P100/P101</f>
        <v>#DIV/0!</v>
      </c>
      <c r="O101" s="92" t="e">
        <f>SUM($P$101:P101)/-$P$100</f>
        <v>#DIV/0!</v>
      </c>
      <c r="P101" s="90">
        <f t="shared" ref="P101:P130" si="16">($K$37+$K$67)*(1-$G$79)^A101</f>
        <v>0</v>
      </c>
      <c r="Q101" s="44">
        <f>IF(-$P$100&lt;SUM($P$101:P101),1,0)</f>
        <v>0</v>
      </c>
      <c r="R101" s="91" t="e">
        <f>N101</f>
        <v>#DIV/0!</v>
      </c>
      <c r="S101" s="44"/>
      <c r="T101" s="23"/>
      <c r="V101" s="1" t="s">
        <v>81</v>
      </c>
      <c r="W101" s="108">
        <f>W100-D101</f>
        <v>-1000</v>
      </c>
      <c r="X101" s="108">
        <f>X100-J101</f>
        <v>0</v>
      </c>
      <c r="Y101" s="108">
        <f>Y100-P101</f>
        <v>0</v>
      </c>
    </row>
    <row r="102" spans="1:25" hidden="1" x14ac:dyDescent="0.35">
      <c r="A102" s="113">
        <v>2</v>
      </c>
      <c r="B102" s="91" t="e">
        <f>A101+(-$D$100-SUM($D$101:D101))/D102</f>
        <v>#DIV/0!</v>
      </c>
      <c r="C102" s="92">
        <f>SUM($D$101:D102)/-$D$100</f>
        <v>0</v>
      </c>
      <c r="D102" s="90">
        <f>($G$37+$G$67)*(1-$G$79)^A102</f>
        <v>0</v>
      </c>
      <c r="E102" s="44">
        <f>IF(-$D$100&lt;SUM($D$101:D102),1,0)</f>
        <v>1</v>
      </c>
      <c r="F102" s="91" t="e">
        <f t="shared" si="15"/>
        <v>#DIV/0!</v>
      </c>
      <c r="G102" s="44">
        <v>2</v>
      </c>
      <c r="H102" s="91" t="e">
        <f>A101+(-$J$100-SUM($J$101:J101))/J102</f>
        <v>#DIV/0!</v>
      </c>
      <c r="I102" s="92" t="e">
        <f>SUM($J$101:J102)/-$J$100</f>
        <v>#DIV/0!</v>
      </c>
      <c r="J102" s="90">
        <f t="shared" ref="J102:J130" si="17">($I$37+$I$67)*(1-$G$79)^A102</f>
        <v>0</v>
      </c>
      <c r="K102" s="44">
        <f>IF(-$J$100&lt;SUM($J$101:J102),1,0)</f>
        <v>0</v>
      </c>
      <c r="L102" s="91" t="e">
        <f>H102</f>
        <v>#DIV/0!</v>
      </c>
      <c r="M102" s="44">
        <v>2</v>
      </c>
      <c r="N102" s="91" t="e">
        <f>A101+(-$P$100-SUM($P$101:P101))/P102</f>
        <v>#DIV/0!</v>
      </c>
      <c r="O102" s="92" t="e">
        <f>SUM($P$101:P102)/-$P$100</f>
        <v>#DIV/0!</v>
      </c>
      <c r="P102" s="90">
        <f t="shared" si="16"/>
        <v>0</v>
      </c>
      <c r="Q102" s="44">
        <f>IF(-$P$100&lt;SUM($P$101:P102),1,0)</f>
        <v>0</v>
      </c>
      <c r="R102" s="91" t="e">
        <f t="shared" ref="R102:R130" si="18">N102</f>
        <v>#DIV/0!</v>
      </c>
      <c r="S102" s="44"/>
      <c r="T102" s="23"/>
      <c r="V102" s="1" t="s">
        <v>82</v>
      </c>
      <c r="W102" s="108">
        <f t="shared" ref="W102:W130" si="19">W101-D102</f>
        <v>-1000</v>
      </c>
      <c r="X102" s="108">
        <f t="shared" ref="X102:X130" si="20">X101-J102</f>
        <v>0</v>
      </c>
      <c r="Y102" s="108">
        <f t="shared" ref="Y102:Y130" si="21">Y101-P102</f>
        <v>0</v>
      </c>
    </row>
    <row r="103" spans="1:25" hidden="1" x14ac:dyDescent="0.35">
      <c r="A103" s="113">
        <v>3</v>
      </c>
      <c r="B103" s="91" t="e">
        <f>A102+(-$D$100-SUM($D$101:D102))/D103</f>
        <v>#DIV/0!</v>
      </c>
      <c r="C103" s="92">
        <f>SUM($D$101:D103)/-$D$100</f>
        <v>0</v>
      </c>
      <c r="D103" s="90">
        <f t="shared" si="14"/>
        <v>0</v>
      </c>
      <c r="E103" s="44">
        <f>IF(-$D$100&lt;SUM($D$101:D103),1,0)</f>
        <v>1</v>
      </c>
      <c r="F103" s="91" t="e">
        <f t="shared" si="15"/>
        <v>#DIV/0!</v>
      </c>
      <c r="G103" s="44">
        <v>3</v>
      </c>
      <c r="H103" s="91" t="e">
        <f>A102+(-$J$100-SUM($J$101:J102))/J103</f>
        <v>#DIV/0!</v>
      </c>
      <c r="I103" s="92" t="e">
        <f>SUM($J$101:J103)/-$J$100</f>
        <v>#DIV/0!</v>
      </c>
      <c r="J103" s="90">
        <f t="shared" si="17"/>
        <v>0</v>
      </c>
      <c r="K103" s="44">
        <f>IF(-$J$100&lt;SUM($J$101:J103),1,0)</f>
        <v>0</v>
      </c>
      <c r="L103" s="91" t="e">
        <f>H103</f>
        <v>#DIV/0!</v>
      </c>
      <c r="M103" s="44">
        <v>3</v>
      </c>
      <c r="N103" s="91" t="e">
        <f>A102+(-$P$100-SUM($P$101:P102))/P103</f>
        <v>#DIV/0!</v>
      </c>
      <c r="O103" s="92" t="e">
        <f>SUM($P$101:P103)/-$P$100</f>
        <v>#DIV/0!</v>
      </c>
      <c r="P103" s="90">
        <f t="shared" si="16"/>
        <v>0</v>
      </c>
      <c r="Q103" s="44">
        <f>IF(-$P$100&lt;SUM($P$101:P103),1,0)</f>
        <v>0</v>
      </c>
      <c r="R103" s="91" t="e">
        <f t="shared" si="18"/>
        <v>#DIV/0!</v>
      </c>
      <c r="S103" s="44"/>
      <c r="T103" s="23"/>
      <c r="V103" s="1" t="s">
        <v>83</v>
      </c>
      <c r="W103" s="108">
        <f t="shared" si="19"/>
        <v>-1000</v>
      </c>
      <c r="X103" s="108">
        <f t="shared" si="20"/>
        <v>0</v>
      </c>
      <c r="Y103" s="108">
        <f t="shared" si="21"/>
        <v>0</v>
      </c>
    </row>
    <row r="104" spans="1:25" hidden="1" x14ac:dyDescent="0.35">
      <c r="A104" s="113">
        <v>4</v>
      </c>
      <c r="B104" s="91" t="e">
        <f>A103+(-$D$100-SUM($D$101:D103))/D104</f>
        <v>#DIV/0!</v>
      </c>
      <c r="C104" s="92">
        <f>SUM($D$101:D104)/-$D$100</f>
        <v>0</v>
      </c>
      <c r="D104" s="90">
        <f t="shared" si="14"/>
        <v>0</v>
      </c>
      <c r="E104" s="44">
        <f>IF(-$D$100&lt;SUM($D$101:D104),1,0)</f>
        <v>1</v>
      </c>
      <c r="F104" s="91" t="e">
        <f t="shared" si="15"/>
        <v>#DIV/0!</v>
      </c>
      <c r="G104" s="44">
        <v>4</v>
      </c>
      <c r="H104" s="91" t="e">
        <f>A103+(-$J$100-SUM($J$101:J103))/J104</f>
        <v>#DIV/0!</v>
      </c>
      <c r="I104" s="92" t="e">
        <f>SUM($J$101:J104)/-$J$100</f>
        <v>#DIV/0!</v>
      </c>
      <c r="J104" s="90">
        <f t="shared" si="17"/>
        <v>0</v>
      </c>
      <c r="K104" s="44">
        <f>IF(-$J$100&lt;SUM($J$101:J104),1,0)</f>
        <v>0</v>
      </c>
      <c r="L104" s="91" t="e">
        <f t="shared" ref="L104:L130" si="22">H104</f>
        <v>#DIV/0!</v>
      </c>
      <c r="M104" s="44">
        <v>4</v>
      </c>
      <c r="N104" s="91" t="e">
        <f>A103+(-$P$100-SUM($P$101:P103))/P104</f>
        <v>#DIV/0!</v>
      </c>
      <c r="O104" s="92" t="e">
        <f>SUM($P$101:P104)/-$P$100</f>
        <v>#DIV/0!</v>
      </c>
      <c r="P104" s="90">
        <f t="shared" si="16"/>
        <v>0</v>
      </c>
      <c r="Q104" s="44">
        <f>IF(-$P$100&lt;SUM($P$101:P104),1,0)</f>
        <v>0</v>
      </c>
      <c r="R104" s="91" t="e">
        <f t="shared" si="18"/>
        <v>#DIV/0!</v>
      </c>
      <c r="S104" s="44"/>
      <c r="T104" s="23"/>
      <c r="V104" s="1" t="s">
        <v>84</v>
      </c>
      <c r="W104" s="108">
        <f t="shared" si="19"/>
        <v>-1000</v>
      </c>
      <c r="X104" s="108">
        <f t="shared" si="20"/>
        <v>0</v>
      </c>
      <c r="Y104" s="108">
        <f t="shared" si="21"/>
        <v>0</v>
      </c>
    </row>
    <row r="105" spans="1:25" hidden="1" x14ac:dyDescent="0.35">
      <c r="A105" s="113">
        <v>5</v>
      </c>
      <c r="B105" s="91" t="e">
        <f>A104+(-$D$100-SUM($D$101:D104))/D105</f>
        <v>#DIV/0!</v>
      </c>
      <c r="C105" s="92">
        <f>SUM($D$101:D105)/-$D$100</f>
        <v>0</v>
      </c>
      <c r="D105" s="90">
        <f t="shared" si="14"/>
        <v>0</v>
      </c>
      <c r="E105" s="44">
        <f>IF(-$D$100&lt;SUM($D$101:D105),1,0)</f>
        <v>1</v>
      </c>
      <c r="F105" s="91" t="e">
        <f t="shared" si="15"/>
        <v>#DIV/0!</v>
      </c>
      <c r="G105" s="44">
        <v>5</v>
      </c>
      <c r="H105" s="91" t="e">
        <f>A104+(-$J$100-SUM($J$101:J104))/J105</f>
        <v>#DIV/0!</v>
      </c>
      <c r="I105" s="92" t="e">
        <f>SUM($J$101:J105)/-$J$100</f>
        <v>#DIV/0!</v>
      </c>
      <c r="J105" s="90">
        <f t="shared" si="17"/>
        <v>0</v>
      </c>
      <c r="K105" s="44">
        <f>IF(-$J$100&lt;SUM($J$101:J105),1,0)</f>
        <v>0</v>
      </c>
      <c r="L105" s="91" t="e">
        <f t="shared" si="22"/>
        <v>#DIV/0!</v>
      </c>
      <c r="M105" s="44">
        <v>5</v>
      </c>
      <c r="N105" s="91" t="e">
        <f>A104+(-$P$100-SUM($P$101:P104))/P105</f>
        <v>#DIV/0!</v>
      </c>
      <c r="O105" s="92" t="e">
        <f>SUM($P$101:P105)/-$P$100</f>
        <v>#DIV/0!</v>
      </c>
      <c r="P105" s="90">
        <f t="shared" si="16"/>
        <v>0</v>
      </c>
      <c r="Q105" s="44">
        <f>IF(-$P$100&lt;SUM($P$101:P105),1,0)</f>
        <v>0</v>
      </c>
      <c r="R105" s="91" t="e">
        <f t="shared" si="18"/>
        <v>#DIV/0!</v>
      </c>
      <c r="S105" s="44"/>
      <c r="T105" s="23"/>
      <c r="V105" s="1" t="s">
        <v>85</v>
      </c>
      <c r="W105" s="108">
        <f t="shared" si="19"/>
        <v>-1000</v>
      </c>
      <c r="X105" s="108">
        <f t="shared" si="20"/>
        <v>0</v>
      </c>
      <c r="Y105" s="108">
        <f t="shared" si="21"/>
        <v>0</v>
      </c>
    </row>
    <row r="106" spans="1:25" hidden="1" x14ac:dyDescent="0.35">
      <c r="A106" s="113">
        <v>6</v>
      </c>
      <c r="B106" s="91" t="e">
        <f>A105+(-$D$100-SUM($D$101:D105))/D106</f>
        <v>#DIV/0!</v>
      </c>
      <c r="C106" s="92">
        <f>SUM($D$101:D106)/-$D$100</f>
        <v>0</v>
      </c>
      <c r="D106" s="90">
        <f t="shared" si="14"/>
        <v>0</v>
      </c>
      <c r="E106" s="44">
        <f>IF(-$D$100&lt;SUM($D$101:D106),1,0)</f>
        <v>1</v>
      </c>
      <c r="F106" s="91" t="e">
        <f t="shared" si="15"/>
        <v>#DIV/0!</v>
      </c>
      <c r="G106" s="44">
        <v>6</v>
      </c>
      <c r="H106" s="91" t="e">
        <f>A105+(-$J$100-SUM($J$101:J105))/J106</f>
        <v>#DIV/0!</v>
      </c>
      <c r="I106" s="92" t="e">
        <f>SUM($J$101:J106)/-$J$100</f>
        <v>#DIV/0!</v>
      </c>
      <c r="J106" s="90">
        <f t="shared" si="17"/>
        <v>0</v>
      </c>
      <c r="K106" s="44">
        <f>IF(-$J$100&lt;SUM($J$101:J106),1,0)</f>
        <v>0</v>
      </c>
      <c r="L106" s="91" t="e">
        <f t="shared" si="22"/>
        <v>#DIV/0!</v>
      </c>
      <c r="M106" s="44">
        <v>6</v>
      </c>
      <c r="N106" s="91" t="e">
        <f>A105+(-$P$100-SUM($P$101:P105))/P106</f>
        <v>#DIV/0!</v>
      </c>
      <c r="O106" s="92" t="e">
        <f>SUM($P$101:P106)/-$P$100</f>
        <v>#DIV/0!</v>
      </c>
      <c r="P106" s="90">
        <f t="shared" si="16"/>
        <v>0</v>
      </c>
      <c r="Q106" s="44">
        <f>IF(-$P$100&lt;SUM($P$101:P106),1,0)</f>
        <v>0</v>
      </c>
      <c r="R106" s="91" t="e">
        <f t="shared" si="18"/>
        <v>#DIV/0!</v>
      </c>
      <c r="S106" s="44"/>
      <c r="T106" s="23"/>
      <c r="V106" s="1" t="s">
        <v>86</v>
      </c>
      <c r="W106" s="108">
        <f t="shared" si="19"/>
        <v>-1000</v>
      </c>
      <c r="X106" s="108">
        <f t="shared" si="20"/>
        <v>0</v>
      </c>
      <c r="Y106" s="108">
        <f t="shared" si="21"/>
        <v>0</v>
      </c>
    </row>
    <row r="107" spans="1:25" hidden="1" x14ac:dyDescent="0.35">
      <c r="A107" s="113">
        <v>7</v>
      </c>
      <c r="B107" s="91" t="e">
        <f>A106+(-$D$100-SUM($D$101:D106))/D107</f>
        <v>#DIV/0!</v>
      </c>
      <c r="C107" s="92">
        <f>SUM($D$101:D107)/-$D$100</f>
        <v>0</v>
      </c>
      <c r="D107" s="90">
        <f t="shared" si="14"/>
        <v>0</v>
      </c>
      <c r="E107" s="44">
        <f>IF(-$D$100&lt;SUM($D$101:D107),1,0)</f>
        <v>1</v>
      </c>
      <c r="F107" s="91" t="e">
        <f t="shared" si="15"/>
        <v>#DIV/0!</v>
      </c>
      <c r="G107" s="44">
        <v>7</v>
      </c>
      <c r="H107" s="91" t="e">
        <f>A106+(-$J$100-SUM($J$101:J106))/J107</f>
        <v>#DIV/0!</v>
      </c>
      <c r="I107" s="92" t="e">
        <f>SUM($J$101:J107)/-$J$100</f>
        <v>#DIV/0!</v>
      </c>
      <c r="J107" s="90">
        <f t="shared" si="17"/>
        <v>0</v>
      </c>
      <c r="K107" s="44">
        <f>IF(-$J$100&lt;SUM($J$101:J107),1,0)</f>
        <v>0</v>
      </c>
      <c r="L107" s="91" t="e">
        <f t="shared" si="22"/>
        <v>#DIV/0!</v>
      </c>
      <c r="M107" s="44">
        <v>7</v>
      </c>
      <c r="N107" s="91" t="e">
        <f>A106+(-$P$100-SUM($P$101:P106))/P107</f>
        <v>#DIV/0!</v>
      </c>
      <c r="O107" s="92" t="e">
        <f>SUM($P$101:P107)/-$P$100</f>
        <v>#DIV/0!</v>
      </c>
      <c r="P107" s="90">
        <f t="shared" si="16"/>
        <v>0</v>
      </c>
      <c r="Q107" s="44">
        <f>IF(-$P$100&lt;SUM($P$101:P107),1,0)</f>
        <v>0</v>
      </c>
      <c r="R107" s="91" t="e">
        <f t="shared" si="18"/>
        <v>#DIV/0!</v>
      </c>
      <c r="S107" s="44"/>
      <c r="T107" s="23"/>
      <c r="V107" s="1" t="s">
        <v>87</v>
      </c>
      <c r="W107" s="108">
        <f t="shared" si="19"/>
        <v>-1000</v>
      </c>
      <c r="X107" s="108">
        <f t="shared" si="20"/>
        <v>0</v>
      </c>
      <c r="Y107" s="108">
        <f t="shared" si="21"/>
        <v>0</v>
      </c>
    </row>
    <row r="108" spans="1:25" hidden="1" x14ac:dyDescent="0.35">
      <c r="A108" s="113">
        <v>8</v>
      </c>
      <c r="B108" s="91" t="e">
        <f>A107+(-$D$100-SUM($D$101:D107))/D108</f>
        <v>#DIV/0!</v>
      </c>
      <c r="C108" s="92">
        <f>SUM($D$101:D108)/-$D$100</f>
        <v>0</v>
      </c>
      <c r="D108" s="90">
        <f t="shared" si="14"/>
        <v>0</v>
      </c>
      <c r="E108" s="44">
        <f>IF(-$D$100&lt;SUM($D$101:D108),1,0)</f>
        <v>1</v>
      </c>
      <c r="F108" s="91" t="e">
        <f t="shared" ref="F108:F129" si="23">B108</f>
        <v>#DIV/0!</v>
      </c>
      <c r="G108" s="44">
        <v>8</v>
      </c>
      <c r="H108" s="91" t="e">
        <f>A107+(-$J$100-SUM($J$101:J107))/J108</f>
        <v>#DIV/0!</v>
      </c>
      <c r="I108" s="92" t="e">
        <f>SUM($J$101:J108)/-$J$100</f>
        <v>#DIV/0!</v>
      </c>
      <c r="J108" s="90">
        <f t="shared" si="17"/>
        <v>0</v>
      </c>
      <c r="K108" s="44">
        <f>IF(-$J$100&lt;SUM($J$101:J108),1,0)</f>
        <v>0</v>
      </c>
      <c r="L108" s="91" t="e">
        <f t="shared" si="22"/>
        <v>#DIV/0!</v>
      </c>
      <c r="M108" s="44">
        <v>8</v>
      </c>
      <c r="N108" s="91" t="e">
        <f>A107+(-$P$100-SUM($P$101:P107))/P108</f>
        <v>#DIV/0!</v>
      </c>
      <c r="O108" s="92" t="e">
        <f>SUM($P$101:P108)/-$P$100</f>
        <v>#DIV/0!</v>
      </c>
      <c r="P108" s="90">
        <f t="shared" si="16"/>
        <v>0</v>
      </c>
      <c r="Q108" s="44">
        <f>IF(-$P$100&lt;SUM($P$101:P108),1,0)</f>
        <v>0</v>
      </c>
      <c r="R108" s="91" t="e">
        <f t="shared" si="18"/>
        <v>#DIV/0!</v>
      </c>
      <c r="S108" s="44"/>
      <c r="T108" s="23"/>
      <c r="V108" s="1" t="s">
        <v>88</v>
      </c>
      <c r="W108" s="108">
        <f t="shared" si="19"/>
        <v>-1000</v>
      </c>
      <c r="X108" s="108">
        <f t="shared" si="20"/>
        <v>0</v>
      </c>
      <c r="Y108" s="108">
        <f t="shared" si="21"/>
        <v>0</v>
      </c>
    </row>
    <row r="109" spans="1:25" hidden="1" x14ac:dyDescent="0.35">
      <c r="A109" s="113">
        <v>9</v>
      </c>
      <c r="B109" s="91" t="e">
        <f>A108+(-$D$100-SUM($D$101:D108))/D109</f>
        <v>#DIV/0!</v>
      </c>
      <c r="C109" s="92">
        <f>SUM($D$101:D109)/-$D$100</f>
        <v>0</v>
      </c>
      <c r="D109" s="90">
        <f t="shared" si="14"/>
        <v>0</v>
      </c>
      <c r="E109" s="44">
        <f>IF(-$D$100&lt;SUM($D$101:D109),1,0)</f>
        <v>1</v>
      </c>
      <c r="F109" s="91" t="e">
        <f t="shared" si="23"/>
        <v>#DIV/0!</v>
      </c>
      <c r="G109" s="44">
        <v>9</v>
      </c>
      <c r="H109" s="91" t="e">
        <f>A108+(-$J$100-SUM($J$101:J108))/J109</f>
        <v>#DIV/0!</v>
      </c>
      <c r="I109" s="92" t="e">
        <f>SUM($J$101:J109)/-$J$100</f>
        <v>#DIV/0!</v>
      </c>
      <c r="J109" s="90">
        <f t="shared" si="17"/>
        <v>0</v>
      </c>
      <c r="K109" s="44">
        <f>IF(-$J$100&lt;SUM($J$101:J109),1,0)</f>
        <v>0</v>
      </c>
      <c r="L109" s="91" t="e">
        <f t="shared" si="22"/>
        <v>#DIV/0!</v>
      </c>
      <c r="M109" s="44">
        <v>9</v>
      </c>
      <c r="N109" s="91" t="e">
        <f>A108+(-$P$100-SUM($P$101:P108))/P109</f>
        <v>#DIV/0!</v>
      </c>
      <c r="O109" s="92" t="e">
        <f>SUM($P$101:P109)/-$P$100</f>
        <v>#DIV/0!</v>
      </c>
      <c r="P109" s="90">
        <f t="shared" si="16"/>
        <v>0</v>
      </c>
      <c r="Q109" s="44">
        <f>IF(-$P$100&lt;SUM($P$101:P109),1,0)</f>
        <v>0</v>
      </c>
      <c r="R109" s="91" t="e">
        <f t="shared" si="18"/>
        <v>#DIV/0!</v>
      </c>
      <c r="S109" s="44"/>
      <c r="T109" s="23"/>
      <c r="V109" s="1" t="s">
        <v>89</v>
      </c>
      <c r="W109" s="108">
        <f t="shared" si="19"/>
        <v>-1000</v>
      </c>
      <c r="X109" s="108">
        <f t="shared" si="20"/>
        <v>0</v>
      </c>
      <c r="Y109" s="108">
        <f t="shared" si="21"/>
        <v>0</v>
      </c>
    </row>
    <row r="110" spans="1:25" hidden="1" x14ac:dyDescent="0.35">
      <c r="A110" s="113">
        <v>10</v>
      </c>
      <c r="B110" s="91" t="e">
        <f>A109+(-$D$100-SUM($D$101:D109))/D110</f>
        <v>#DIV/0!</v>
      </c>
      <c r="C110" s="92">
        <f>SUM($D$101:D110)/-$D$100</f>
        <v>0</v>
      </c>
      <c r="D110" s="90">
        <f t="shared" si="14"/>
        <v>0</v>
      </c>
      <c r="E110" s="44">
        <f>IF(-$D$100&lt;SUM($D$101:D110),1,0)</f>
        <v>1</v>
      </c>
      <c r="F110" s="91" t="e">
        <f t="shared" si="23"/>
        <v>#DIV/0!</v>
      </c>
      <c r="G110" s="44">
        <v>10</v>
      </c>
      <c r="H110" s="91" t="e">
        <f>A109+(-$J$100-SUM($J$101:J109))/J110</f>
        <v>#DIV/0!</v>
      </c>
      <c r="I110" s="92" t="e">
        <f>SUM($J$101:J110)/-$J$100</f>
        <v>#DIV/0!</v>
      </c>
      <c r="J110" s="90">
        <f t="shared" si="17"/>
        <v>0</v>
      </c>
      <c r="K110" s="44">
        <f>IF(-$J$100&lt;SUM($J$101:J110),1,0)</f>
        <v>0</v>
      </c>
      <c r="L110" s="91" t="e">
        <f t="shared" si="22"/>
        <v>#DIV/0!</v>
      </c>
      <c r="M110" s="44">
        <v>10</v>
      </c>
      <c r="N110" s="91" t="e">
        <f>A109+(-$P$100-SUM($P$101:P109))/P110</f>
        <v>#DIV/0!</v>
      </c>
      <c r="O110" s="92" t="e">
        <f>SUM($P$101:P110)/-$P$100</f>
        <v>#DIV/0!</v>
      </c>
      <c r="P110" s="90">
        <f t="shared" si="16"/>
        <v>0</v>
      </c>
      <c r="Q110" s="44">
        <f>IF(-$P$100&lt;SUM($P$101:P110),1,0)</f>
        <v>0</v>
      </c>
      <c r="R110" s="91" t="e">
        <f t="shared" si="18"/>
        <v>#DIV/0!</v>
      </c>
      <c r="S110" s="44"/>
      <c r="T110" s="23"/>
      <c r="V110" s="1" t="s">
        <v>90</v>
      </c>
      <c r="W110" s="108">
        <f t="shared" si="19"/>
        <v>-1000</v>
      </c>
      <c r="X110" s="108">
        <f t="shared" si="20"/>
        <v>0</v>
      </c>
      <c r="Y110" s="108">
        <f t="shared" si="21"/>
        <v>0</v>
      </c>
    </row>
    <row r="111" spans="1:25" hidden="1" x14ac:dyDescent="0.35">
      <c r="A111" s="113">
        <v>11</v>
      </c>
      <c r="B111" s="91" t="e">
        <f>A110+(-$D$100-SUM($D$101:D110))/D111</f>
        <v>#DIV/0!</v>
      </c>
      <c r="C111" s="92">
        <f>SUM($D$101:D111)/-$D$100</f>
        <v>0</v>
      </c>
      <c r="D111" s="90">
        <f t="shared" si="14"/>
        <v>0</v>
      </c>
      <c r="E111" s="44">
        <f>IF(-$D$100&lt;SUM($D$101:D111),1,0)</f>
        <v>1</v>
      </c>
      <c r="F111" s="91" t="e">
        <f t="shared" si="23"/>
        <v>#DIV/0!</v>
      </c>
      <c r="G111" s="44">
        <v>11</v>
      </c>
      <c r="H111" s="91" t="e">
        <f>A110+(-$J$100-SUM($J$101:J110))/J111</f>
        <v>#DIV/0!</v>
      </c>
      <c r="I111" s="92" t="e">
        <f>SUM($J$101:J111)/-$J$100</f>
        <v>#DIV/0!</v>
      </c>
      <c r="J111" s="90">
        <f t="shared" si="17"/>
        <v>0</v>
      </c>
      <c r="K111" s="44">
        <f>IF(-$J$100&lt;SUM($J$101:J111),1,0)</f>
        <v>0</v>
      </c>
      <c r="L111" s="91" t="e">
        <f t="shared" si="22"/>
        <v>#DIV/0!</v>
      </c>
      <c r="M111" s="44">
        <v>11</v>
      </c>
      <c r="N111" s="91" t="e">
        <f>A110+(-$P$100-SUM($P$101:P110))/P111</f>
        <v>#DIV/0!</v>
      </c>
      <c r="O111" s="92" t="e">
        <f>SUM($P$101:P111)/-$P$100</f>
        <v>#DIV/0!</v>
      </c>
      <c r="P111" s="90">
        <f t="shared" si="16"/>
        <v>0</v>
      </c>
      <c r="Q111" s="44">
        <f>IF(-$P$100&lt;SUM($P$101:P111),1,0)</f>
        <v>0</v>
      </c>
      <c r="R111" s="91" t="e">
        <f t="shared" si="18"/>
        <v>#DIV/0!</v>
      </c>
      <c r="S111" s="44"/>
      <c r="T111" s="23"/>
      <c r="V111" s="1" t="s">
        <v>91</v>
      </c>
      <c r="W111" s="108">
        <f t="shared" si="19"/>
        <v>-1000</v>
      </c>
      <c r="X111" s="108">
        <f t="shared" si="20"/>
        <v>0</v>
      </c>
      <c r="Y111" s="108">
        <f t="shared" si="21"/>
        <v>0</v>
      </c>
    </row>
    <row r="112" spans="1:25" hidden="1" x14ac:dyDescent="0.35">
      <c r="A112" s="113">
        <v>12</v>
      </c>
      <c r="B112" s="91" t="e">
        <f>A111+(-$D$100-SUM($D$101:D111))/D112</f>
        <v>#DIV/0!</v>
      </c>
      <c r="C112" s="92">
        <f>SUM($D$101:D112)/-$D$100</f>
        <v>0</v>
      </c>
      <c r="D112" s="90">
        <f t="shared" si="14"/>
        <v>0</v>
      </c>
      <c r="E112" s="44">
        <f>IF(-$D$100&lt;SUM($D$101:D112),1,0)</f>
        <v>1</v>
      </c>
      <c r="F112" s="91" t="e">
        <f t="shared" si="23"/>
        <v>#DIV/0!</v>
      </c>
      <c r="G112" s="44">
        <v>12</v>
      </c>
      <c r="H112" s="91" t="e">
        <f>A111+(-$J$100-SUM($J$101:J111))/J112</f>
        <v>#DIV/0!</v>
      </c>
      <c r="I112" s="92" t="e">
        <f>SUM($J$101:J112)/-$J$100</f>
        <v>#DIV/0!</v>
      </c>
      <c r="J112" s="90">
        <f t="shared" si="17"/>
        <v>0</v>
      </c>
      <c r="K112" s="44">
        <f>IF(-$J$100&lt;SUM($J$101:J112),1,0)</f>
        <v>0</v>
      </c>
      <c r="L112" s="91" t="e">
        <f t="shared" si="22"/>
        <v>#DIV/0!</v>
      </c>
      <c r="M112" s="44">
        <v>12</v>
      </c>
      <c r="N112" s="91" t="e">
        <f>A111+(-$P$100-SUM($P$101:P111))/P112</f>
        <v>#DIV/0!</v>
      </c>
      <c r="O112" s="92" t="e">
        <f>SUM($P$101:P112)/-$P$100</f>
        <v>#DIV/0!</v>
      </c>
      <c r="P112" s="90">
        <f t="shared" si="16"/>
        <v>0</v>
      </c>
      <c r="Q112" s="44">
        <f>IF(-$P$100&lt;SUM($P$101:P112),1,0)</f>
        <v>0</v>
      </c>
      <c r="R112" s="91" t="e">
        <f t="shared" si="18"/>
        <v>#DIV/0!</v>
      </c>
      <c r="S112" s="44"/>
      <c r="T112" s="23"/>
      <c r="V112" s="1" t="s">
        <v>92</v>
      </c>
      <c r="W112" s="108">
        <f t="shared" si="19"/>
        <v>-1000</v>
      </c>
      <c r="X112" s="108">
        <f t="shared" si="20"/>
        <v>0</v>
      </c>
      <c r="Y112" s="108">
        <f t="shared" si="21"/>
        <v>0</v>
      </c>
    </row>
    <row r="113" spans="1:25" hidden="1" x14ac:dyDescent="0.35">
      <c r="A113" s="113">
        <v>13</v>
      </c>
      <c r="B113" s="91" t="e">
        <f>A112+(-$D$100-SUM($D$101:D112))/D113</f>
        <v>#DIV/0!</v>
      </c>
      <c r="C113" s="92">
        <f>SUM($D$101:D113)/-$D$100</f>
        <v>0</v>
      </c>
      <c r="D113" s="90">
        <f t="shared" si="14"/>
        <v>0</v>
      </c>
      <c r="E113" s="44">
        <f>IF(-$D$100&lt;SUM($D$101:D113),1,0)</f>
        <v>1</v>
      </c>
      <c r="F113" s="91" t="e">
        <f t="shared" si="23"/>
        <v>#DIV/0!</v>
      </c>
      <c r="G113" s="44">
        <v>13</v>
      </c>
      <c r="H113" s="91" t="e">
        <f>A112+(-$J$100-SUM($J$101:J112))/J113</f>
        <v>#DIV/0!</v>
      </c>
      <c r="I113" s="92" t="e">
        <f>SUM($J$101:J113)/-$J$100</f>
        <v>#DIV/0!</v>
      </c>
      <c r="J113" s="90">
        <f t="shared" si="17"/>
        <v>0</v>
      </c>
      <c r="K113" s="44">
        <f>IF(-$J$100&lt;SUM($J$101:J113),1,0)</f>
        <v>0</v>
      </c>
      <c r="L113" s="91" t="e">
        <f t="shared" si="22"/>
        <v>#DIV/0!</v>
      </c>
      <c r="M113" s="44">
        <v>13</v>
      </c>
      <c r="N113" s="91" t="e">
        <f>A112+(-$P$100-SUM($P$101:P112))/P113</f>
        <v>#DIV/0!</v>
      </c>
      <c r="O113" s="92" t="e">
        <f>SUM($P$101:P113)/-$P$100</f>
        <v>#DIV/0!</v>
      </c>
      <c r="P113" s="90">
        <f t="shared" si="16"/>
        <v>0</v>
      </c>
      <c r="Q113" s="44">
        <f>IF(-$P$100&lt;SUM($P$101:P113),1,0)</f>
        <v>0</v>
      </c>
      <c r="R113" s="91" t="e">
        <f t="shared" si="18"/>
        <v>#DIV/0!</v>
      </c>
      <c r="S113" s="44"/>
      <c r="T113" s="23"/>
      <c r="V113" s="1" t="s">
        <v>93</v>
      </c>
      <c r="W113" s="108">
        <f t="shared" si="19"/>
        <v>-1000</v>
      </c>
      <c r="X113" s="108">
        <f t="shared" si="20"/>
        <v>0</v>
      </c>
      <c r="Y113" s="108">
        <f t="shared" si="21"/>
        <v>0</v>
      </c>
    </row>
    <row r="114" spans="1:25" hidden="1" x14ac:dyDescent="0.35">
      <c r="A114" s="113">
        <v>14</v>
      </c>
      <c r="B114" s="91" t="e">
        <f>A113+(-$D$100-SUM($D$101:D113))/D114</f>
        <v>#DIV/0!</v>
      </c>
      <c r="C114" s="92">
        <f>SUM($D$101:D114)/-$D$100</f>
        <v>0</v>
      </c>
      <c r="D114" s="90">
        <f t="shared" si="14"/>
        <v>0</v>
      </c>
      <c r="E114" s="44">
        <f>IF(-$D$100&lt;SUM($D$101:D114),1,0)</f>
        <v>1</v>
      </c>
      <c r="F114" s="91" t="e">
        <f t="shared" si="23"/>
        <v>#DIV/0!</v>
      </c>
      <c r="G114" s="44">
        <v>14</v>
      </c>
      <c r="H114" s="91" t="e">
        <f>A113+(-$J$100-SUM($J$101:J113))/J114</f>
        <v>#DIV/0!</v>
      </c>
      <c r="I114" s="92" t="e">
        <f>SUM($J$101:J114)/-$J$100</f>
        <v>#DIV/0!</v>
      </c>
      <c r="J114" s="90">
        <f t="shared" si="17"/>
        <v>0</v>
      </c>
      <c r="K114" s="44">
        <f>IF(-$J$100&lt;SUM($J$101:J114),1,0)</f>
        <v>0</v>
      </c>
      <c r="L114" s="91" t="e">
        <f t="shared" si="22"/>
        <v>#DIV/0!</v>
      </c>
      <c r="M114" s="44">
        <v>14</v>
      </c>
      <c r="N114" s="91" t="e">
        <f>A113+(-$P$100-SUM($P$101:P113))/P114</f>
        <v>#DIV/0!</v>
      </c>
      <c r="O114" s="92" t="e">
        <f>SUM($P$101:P114)/-$P$100</f>
        <v>#DIV/0!</v>
      </c>
      <c r="P114" s="90">
        <f t="shared" si="16"/>
        <v>0</v>
      </c>
      <c r="Q114" s="44">
        <f>IF(-$P$100&lt;SUM($P$101:P114),1,0)</f>
        <v>0</v>
      </c>
      <c r="R114" s="91" t="e">
        <f t="shared" si="18"/>
        <v>#DIV/0!</v>
      </c>
      <c r="S114" s="44"/>
      <c r="T114" s="23"/>
      <c r="V114" s="1" t="s">
        <v>94</v>
      </c>
      <c r="W114" s="108">
        <f t="shared" si="19"/>
        <v>-1000</v>
      </c>
      <c r="X114" s="108">
        <f t="shared" si="20"/>
        <v>0</v>
      </c>
      <c r="Y114" s="108">
        <f t="shared" si="21"/>
        <v>0</v>
      </c>
    </row>
    <row r="115" spans="1:25" hidden="1" x14ac:dyDescent="0.35">
      <c r="A115" s="113">
        <v>15</v>
      </c>
      <c r="B115" s="91" t="e">
        <f>A114+(-$D$100-SUM($D$101:D114))/D115</f>
        <v>#DIV/0!</v>
      </c>
      <c r="C115" s="92">
        <f>SUM($D$101:D115)/-$D$100</f>
        <v>0</v>
      </c>
      <c r="D115" s="90">
        <f t="shared" si="14"/>
        <v>0</v>
      </c>
      <c r="E115" s="44">
        <f>IF(-$D$100&lt;SUM($D$101:D115),1,0)</f>
        <v>1</v>
      </c>
      <c r="F115" s="91" t="e">
        <f t="shared" si="23"/>
        <v>#DIV/0!</v>
      </c>
      <c r="G115" s="44">
        <v>15</v>
      </c>
      <c r="H115" s="91" t="e">
        <f>A114+(-$J$100-SUM($J$101:J114))/J115</f>
        <v>#DIV/0!</v>
      </c>
      <c r="I115" s="92" t="e">
        <f>SUM($J$101:J115)/-$J$100</f>
        <v>#DIV/0!</v>
      </c>
      <c r="J115" s="90">
        <f t="shared" si="17"/>
        <v>0</v>
      </c>
      <c r="K115" s="44">
        <f>IF(-$J$100&lt;SUM($J$101:J115),1,0)</f>
        <v>0</v>
      </c>
      <c r="L115" s="91" t="e">
        <f t="shared" si="22"/>
        <v>#DIV/0!</v>
      </c>
      <c r="M115" s="44">
        <v>15</v>
      </c>
      <c r="N115" s="91" t="e">
        <f>A114+(-$P$100-SUM($P$101:P114))/P115</f>
        <v>#DIV/0!</v>
      </c>
      <c r="O115" s="92" t="e">
        <f>SUM($P$101:P115)/-$P$100</f>
        <v>#DIV/0!</v>
      </c>
      <c r="P115" s="90">
        <f t="shared" si="16"/>
        <v>0</v>
      </c>
      <c r="Q115" s="44">
        <f>IF(-$P$100&lt;SUM($P$101:P115),1,0)</f>
        <v>0</v>
      </c>
      <c r="R115" s="91" t="e">
        <f t="shared" si="18"/>
        <v>#DIV/0!</v>
      </c>
      <c r="S115" s="44"/>
      <c r="T115" s="23"/>
      <c r="V115" s="1" t="s">
        <v>95</v>
      </c>
      <c r="W115" s="108">
        <f t="shared" si="19"/>
        <v>-1000</v>
      </c>
      <c r="X115" s="108">
        <f t="shared" si="20"/>
        <v>0</v>
      </c>
      <c r="Y115" s="108">
        <f t="shared" si="21"/>
        <v>0</v>
      </c>
    </row>
    <row r="116" spans="1:25" hidden="1" x14ac:dyDescent="0.35">
      <c r="A116" s="113">
        <v>16</v>
      </c>
      <c r="B116" s="91" t="e">
        <f>A115+(-$D$100-SUM($D$101:D115))/D116</f>
        <v>#DIV/0!</v>
      </c>
      <c r="C116" s="92">
        <f>SUM($D$101:D116)/-$D$100</f>
        <v>0</v>
      </c>
      <c r="D116" s="90">
        <f t="shared" si="14"/>
        <v>0</v>
      </c>
      <c r="E116" s="44">
        <f>IF(-$D$100&lt;SUM($D$101:D116),1,0)</f>
        <v>1</v>
      </c>
      <c r="F116" s="91" t="e">
        <f t="shared" si="23"/>
        <v>#DIV/0!</v>
      </c>
      <c r="G116" s="44">
        <v>16</v>
      </c>
      <c r="H116" s="91" t="e">
        <f>A115+(-$J$100-SUM($J$101:J115))/J116</f>
        <v>#DIV/0!</v>
      </c>
      <c r="I116" s="92" t="e">
        <f>SUM($J$101:J116)/-$J$100</f>
        <v>#DIV/0!</v>
      </c>
      <c r="J116" s="90">
        <f t="shared" si="17"/>
        <v>0</v>
      </c>
      <c r="K116" s="44">
        <f>IF(-$J$100&lt;SUM($J$101:J116),1,0)</f>
        <v>0</v>
      </c>
      <c r="L116" s="91" t="e">
        <f t="shared" si="22"/>
        <v>#DIV/0!</v>
      </c>
      <c r="M116" s="44">
        <v>16</v>
      </c>
      <c r="N116" s="91" t="e">
        <f>A115+(-$P$100-SUM($P$101:P115))/P116</f>
        <v>#DIV/0!</v>
      </c>
      <c r="O116" s="92" t="e">
        <f>SUM($P$101:P116)/-$P$100</f>
        <v>#DIV/0!</v>
      </c>
      <c r="P116" s="90">
        <f t="shared" si="16"/>
        <v>0</v>
      </c>
      <c r="Q116" s="44">
        <f>IF(-$P$100&lt;SUM($P$101:P116),1,0)</f>
        <v>0</v>
      </c>
      <c r="R116" s="91" t="e">
        <f t="shared" si="18"/>
        <v>#DIV/0!</v>
      </c>
      <c r="S116" s="44"/>
      <c r="T116" s="23"/>
      <c r="V116" s="1" t="s">
        <v>96</v>
      </c>
      <c r="W116" s="108">
        <f t="shared" si="19"/>
        <v>-1000</v>
      </c>
      <c r="X116" s="108">
        <f t="shared" si="20"/>
        <v>0</v>
      </c>
      <c r="Y116" s="108">
        <f t="shared" si="21"/>
        <v>0</v>
      </c>
    </row>
    <row r="117" spans="1:25" hidden="1" x14ac:dyDescent="0.35">
      <c r="A117" s="113">
        <v>17</v>
      </c>
      <c r="B117" s="91" t="e">
        <f>A116+(-$D$100-SUM($D$101:D116))/D117</f>
        <v>#DIV/0!</v>
      </c>
      <c r="C117" s="92">
        <f>SUM($D$101:D117)/-$D$100</f>
        <v>0</v>
      </c>
      <c r="D117" s="90">
        <f t="shared" si="14"/>
        <v>0</v>
      </c>
      <c r="E117" s="44">
        <f>IF(-$D$100&lt;SUM($D$101:D117),1,0)</f>
        <v>1</v>
      </c>
      <c r="F117" s="91" t="e">
        <f t="shared" si="23"/>
        <v>#DIV/0!</v>
      </c>
      <c r="G117" s="44">
        <v>17</v>
      </c>
      <c r="H117" s="91" t="e">
        <f>A116+(-$J$100-SUM($J$101:J116))/J117</f>
        <v>#DIV/0!</v>
      </c>
      <c r="I117" s="92" t="e">
        <f>SUM($J$101:J117)/-$J$100</f>
        <v>#DIV/0!</v>
      </c>
      <c r="J117" s="90">
        <f t="shared" si="17"/>
        <v>0</v>
      </c>
      <c r="K117" s="44">
        <f>IF(-$J$100&lt;SUM($J$101:J117),1,0)</f>
        <v>0</v>
      </c>
      <c r="L117" s="91" t="e">
        <f t="shared" si="22"/>
        <v>#DIV/0!</v>
      </c>
      <c r="M117" s="44">
        <v>17</v>
      </c>
      <c r="N117" s="91" t="e">
        <f>A116+(-$P$100-SUM($P$101:P116))/P117</f>
        <v>#DIV/0!</v>
      </c>
      <c r="O117" s="92" t="e">
        <f>SUM($P$101:P117)/-$P$100</f>
        <v>#DIV/0!</v>
      </c>
      <c r="P117" s="90">
        <f t="shared" si="16"/>
        <v>0</v>
      </c>
      <c r="Q117" s="44">
        <f>IF(-$P$100&lt;SUM($P$101:P117),1,0)</f>
        <v>0</v>
      </c>
      <c r="R117" s="91" t="e">
        <f t="shared" si="18"/>
        <v>#DIV/0!</v>
      </c>
      <c r="S117" s="44"/>
      <c r="T117" s="23"/>
      <c r="V117" s="1" t="s">
        <v>97</v>
      </c>
      <c r="W117" s="108">
        <f t="shared" si="19"/>
        <v>-1000</v>
      </c>
      <c r="X117" s="108">
        <f t="shared" si="20"/>
        <v>0</v>
      </c>
      <c r="Y117" s="108">
        <f t="shared" si="21"/>
        <v>0</v>
      </c>
    </row>
    <row r="118" spans="1:25" hidden="1" x14ac:dyDescent="0.35">
      <c r="A118" s="113">
        <v>18</v>
      </c>
      <c r="B118" s="91" t="e">
        <f>A117+(-$D$100-SUM($D$101:D117))/D118</f>
        <v>#DIV/0!</v>
      </c>
      <c r="C118" s="92">
        <f>SUM($D$101:D118)/-$D$100</f>
        <v>0</v>
      </c>
      <c r="D118" s="90">
        <f t="shared" si="14"/>
        <v>0</v>
      </c>
      <c r="E118" s="44">
        <f>IF(-$D$100&lt;SUM($D$101:D118),1,0)</f>
        <v>1</v>
      </c>
      <c r="F118" s="91" t="e">
        <f t="shared" si="23"/>
        <v>#DIV/0!</v>
      </c>
      <c r="G118" s="44">
        <v>18</v>
      </c>
      <c r="H118" s="91" t="e">
        <f>A117+(-$J$100-SUM($J$101:J117))/J118</f>
        <v>#DIV/0!</v>
      </c>
      <c r="I118" s="92" t="e">
        <f>SUM($J$101:J118)/-$J$100</f>
        <v>#DIV/0!</v>
      </c>
      <c r="J118" s="90">
        <f t="shared" si="17"/>
        <v>0</v>
      </c>
      <c r="K118" s="44">
        <f>IF(-$J$100&lt;SUM($J$101:J118),1,0)</f>
        <v>0</v>
      </c>
      <c r="L118" s="91" t="e">
        <f t="shared" si="22"/>
        <v>#DIV/0!</v>
      </c>
      <c r="M118" s="44">
        <v>18</v>
      </c>
      <c r="N118" s="91" t="e">
        <f>A117+(-$P$100-SUM($P$101:P117))/P118</f>
        <v>#DIV/0!</v>
      </c>
      <c r="O118" s="92" t="e">
        <f>SUM($P$101:P118)/-$P$100</f>
        <v>#DIV/0!</v>
      </c>
      <c r="P118" s="90">
        <f t="shared" si="16"/>
        <v>0</v>
      </c>
      <c r="Q118" s="44">
        <f>IF(-$P$100&lt;SUM($P$101:P118),1,0)</f>
        <v>0</v>
      </c>
      <c r="R118" s="91" t="e">
        <f t="shared" si="18"/>
        <v>#DIV/0!</v>
      </c>
      <c r="S118" s="44"/>
      <c r="T118" s="23"/>
      <c r="V118" s="1" t="s">
        <v>98</v>
      </c>
      <c r="W118" s="108">
        <f t="shared" si="19"/>
        <v>-1000</v>
      </c>
      <c r="X118" s="108">
        <f t="shared" si="20"/>
        <v>0</v>
      </c>
      <c r="Y118" s="108">
        <f t="shared" si="21"/>
        <v>0</v>
      </c>
    </row>
    <row r="119" spans="1:25" hidden="1" x14ac:dyDescent="0.35">
      <c r="A119" s="113">
        <v>19</v>
      </c>
      <c r="B119" s="91" t="e">
        <f>A118+(-$D$100-SUM($D$101:D118))/D119</f>
        <v>#DIV/0!</v>
      </c>
      <c r="C119" s="92">
        <f>SUM($D$101:D119)/-$D$100</f>
        <v>0</v>
      </c>
      <c r="D119" s="90">
        <f t="shared" si="14"/>
        <v>0</v>
      </c>
      <c r="E119" s="44">
        <f>IF(-$D$100&lt;SUM($D$101:D119),1,0)</f>
        <v>1</v>
      </c>
      <c r="F119" s="91" t="e">
        <f t="shared" si="23"/>
        <v>#DIV/0!</v>
      </c>
      <c r="G119" s="44">
        <v>19</v>
      </c>
      <c r="H119" s="91" t="e">
        <f>A118+(-$J$100-SUM($J$101:J118))/J119</f>
        <v>#DIV/0!</v>
      </c>
      <c r="I119" s="92" t="e">
        <f>SUM($J$101:J119)/-$J$100</f>
        <v>#DIV/0!</v>
      </c>
      <c r="J119" s="90">
        <f t="shared" si="17"/>
        <v>0</v>
      </c>
      <c r="K119" s="44">
        <f>IF(-$J$100&lt;SUM($J$101:J119),1,0)</f>
        <v>0</v>
      </c>
      <c r="L119" s="91" t="e">
        <f t="shared" si="22"/>
        <v>#DIV/0!</v>
      </c>
      <c r="M119" s="44">
        <v>19</v>
      </c>
      <c r="N119" s="91" t="e">
        <f>A118+(-$P$100-SUM($P$101:P118))/P119</f>
        <v>#DIV/0!</v>
      </c>
      <c r="O119" s="92" t="e">
        <f>SUM($P$101:P119)/-$P$100</f>
        <v>#DIV/0!</v>
      </c>
      <c r="P119" s="90">
        <f t="shared" si="16"/>
        <v>0</v>
      </c>
      <c r="Q119" s="44">
        <f>IF(-$P$100&lt;SUM($P$101:P119),1,0)</f>
        <v>0</v>
      </c>
      <c r="R119" s="91" t="e">
        <f t="shared" si="18"/>
        <v>#DIV/0!</v>
      </c>
      <c r="S119" s="44"/>
      <c r="T119" s="23"/>
      <c r="V119" s="1" t="s">
        <v>99</v>
      </c>
      <c r="W119" s="108">
        <f t="shared" si="19"/>
        <v>-1000</v>
      </c>
      <c r="X119" s="108">
        <f t="shared" si="20"/>
        <v>0</v>
      </c>
      <c r="Y119" s="108">
        <f t="shared" si="21"/>
        <v>0</v>
      </c>
    </row>
    <row r="120" spans="1:25" hidden="1" x14ac:dyDescent="0.35">
      <c r="A120" s="113">
        <v>20</v>
      </c>
      <c r="B120" s="91" t="e">
        <f>A119+(-$D$100-SUM($D$101:D119))/D120</f>
        <v>#DIV/0!</v>
      </c>
      <c r="C120" s="92">
        <f>SUM($D$101:D120)/-$D$100</f>
        <v>0</v>
      </c>
      <c r="D120" s="90">
        <f t="shared" si="14"/>
        <v>0</v>
      </c>
      <c r="E120" s="44">
        <f>IF(-$D$100&lt;SUM($D$101:D120),1,0)</f>
        <v>1</v>
      </c>
      <c r="F120" s="91" t="e">
        <f t="shared" si="23"/>
        <v>#DIV/0!</v>
      </c>
      <c r="G120" s="44">
        <v>20</v>
      </c>
      <c r="H120" s="91" t="e">
        <f>A119+(-$J$100-SUM($J$101:J119))/J120</f>
        <v>#DIV/0!</v>
      </c>
      <c r="I120" s="92" t="e">
        <f>SUM($J$101:J120)/-$J$100</f>
        <v>#DIV/0!</v>
      </c>
      <c r="J120" s="90">
        <f t="shared" si="17"/>
        <v>0</v>
      </c>
      <c r="K120" s="44">
        <f>IF(-$J$100&lt;SUM($J$101:J120),1,0)</f>
        <v>0</v>
      </c>
      <c r="L120" s="91" t="e">
        <f t="shared" si="22"/>
        <v>#DIV/0!</v>
      </c>
      <c r="M120" s="44">
        <v>20</v>
      </c>
      <c r="N120" s="91" t="e">
        <f>A119+(-$P$100-SUM($P$101:P119))/P120</f>
        <v>#DIV/0!</v>
      </c>
      <c r="O120" s="92" t="e">
        <f>SUM($P$101:P120)/-$P$100</f>
        <v>#DIV/0!</v>
      </c>
      <c r="P120" s="90">
        <f t="shared" si="16"/>
        <v>0</v>
      </c>
      <c r="Q120" s="44">
        <f>IF(-$P$100&lt;SUM($P$101:P120),1,0)</f>
        <v>0</v>
      </c>
      <c r="R120" s="91" t="e">
        <f t="shared" si="18"/>
        <v>#DIV/0!</v>
      </c>
      <c r="S120" s="44"/>
      <c r="T120" s="23"/>
      <c r="V120" s="1" t="s">
        <v>100</v>
      </c>
      <c r="W120" s="108">
        <f t="shared" si="19"/>
        <v>-1000</v>
      </c>
      <c r="X120" s="108">
        <f t="shared" si="20"/>
        <v>0</v>
      </c>
      <c r="Y120" s="108">
        <f t="shared" si="21"/>
        <v>0</v>
      </c>
    </row>
    <row r="121" spans="1:25" hidden="1" x14ac:dyDescent="0.35">
      <c r="A121" s="113">
        <v>21</v>
      </c>
      <c r="B121" s="91" t="e">
        <f>A120+(-$D$100-SUM($D$101:D120))/D121</f>
        <v>#DIV/0!</v>
      </c>
      <c r="C121" s="92">
        <f>SUM($D$101:D121)/-$D$100</f>
        <v>0</v>
      </c>
      <c r="D121" s="90">
        <f t="shared" si="14"/>
        <v>0</v>
      </c>
      <c r="E121" s="44">
        <f>IF(-$D$100&lt;SUM($D$101:D121),1,0)</f>
        <v>1</v>
      </c>
      <c r="F121" s="91" t="e">
        <f t="shared" si="23"/>
        <v>#DIV/0!</v>
      </c>
      <c r="G121" s="44">
        <v>21</v>
      </c>
      <c r="H121" s="91" t="e">
        <f>A120+(-$J$100-SUM($J$101:J120))/J121</f>
        <v>#DIV/0!</v>
      </c>
      <c r="I121" s="92" t="e">
        <f>SUM($J$101:J121)/-$J$100</f>
        <v>#DIV/0!</v>
      </c>
      <c r="J121" s="90">
        <f t="shared" si="17"/>
        <v>0</v>
      </c>
      <c r="K121" s="44">
        <f>IF(-$J$100&lt;SUM($J$101:J121),1,0)</f>
        <v>0</v>
      </c>
      <c r="L121" s="91" t="e">
        <f t="shared" si="22"/>
        <v>#DIV/0!</v>
      </c>
      <c r="M121" s="44">
        <v>21</v>
      </c>
      <c r="N121" s="91" t="e">
        <f>A120+(-$P$100-SUM($P$101:P120))/P121</f>
        <v>#DIV/0!</v>
      </c>
      <c r="O121" s="92" t="e">
        <f>SUM($P$101:P121)/-$P$100</f>
        <v>#DIV/0!</v>
      </c>
      <c r="P121" s="90">
        <f t="shared" si="16"/>
        <v>0</v>
      </c>
      <c r="Q121" s="44">
        <f>IF(-$P$100&lt;SUM($P$101:P121),1,0)</f>
        <v>0</v>
      </c>
      <c r="R121" s="91" t="e">
        <f t="shared" si="18"/>
        <v>#DIV/0!</v>
      </c>
      <c r="S121" s="44"/>
      <c r="T121" s="23"/>
      <c r="V121" s="1" t="s">
        <v>101</v>
      </c>
      <c r="W121" s="108">
        <f t="shared" si="19"/>
        <v>-1000</v>
      </c>
      <c r="X121" s="108">
        <f t="shared" si="20"/>
        <v>0</v>
      </c>
      <c r="Y121" s="108">
        <f t="shared" si="21"/>
        <v>0</v>
      </c>
    </row>
    <row r="122" spans="1:25" hidden="1" x14ac:dyDescent="0.35">
      <c r="A122" s="113">
        <v>22</v>
      </c>
      <c r="B122" s="91" t="e">
        <f>A121+(-$D$100-SUM($D$101:D121))/D122</f>
        <v>#DIV/0!</v>
      </c>
      <c r="C122" s="92">
        <f>SUM($D$101:D122)/-$D$100</f>
        <v>0</v>
      </c>
      <c r="D122" s="90">
        <f t="shared" si="14"/>
        <v>0</v>
      </c>
      <c r="E122" s="44">
        <f>IF(-$D$100&lt;SUM($D$101:D122),1,0)</f>
        <v>1</v>
      </c>
      <c r="F122" s="91" t="e">
        <f t="shared" si="23"/>
        <v>#DIV/0!</v>
      </c>
      <c r="G122" s="44">
        <v>22</v>
      </c>
      <c r="H122" s="91" t="e">
        <f>A121+(-$J$100-SUM($J$101:J121))/J122</f>
        <v>#DIV/0!</v>
      </c>
      <c r="I122" s="92" t="e">
        <f>SUM($J$101:J122)/-$J$100</f>
        <v>#DIV/0!</v>
      </c>
      <c r="J122" s="90">
        <f t="shared" si="17"/>
        <v>0</v>
      </c>
      <c r="K122" s="44">
        <f>IF(-$J$100&lt;SUM($J$101:J122),1,0)</f>
        <v>0</v>
      </c>
      <c r="L122" s="91" t="e">
        <f t="shared" si="22"/>
        <v>#DIV/0!</v>
      </c>
      <c r="M122" s="44">
        <v>22</v>
      </c>
      <c r="N122" s="91" t="e">
        <f>A121+(-$P$100-SUM($P$101:P121))/P122</f>
        <v>#DIV/0!</v>
      </c>
      <c r="O122" s="92" t="e">
        <f>SUM($P$101:P122)/-$P$100</f>
        <v>#DIV/0!</v>
      </c>
      <c r="P122" s="90">
        <f t="shared" si="16"/>
        <v>0</v>
      </c>
      <c r="Q122" s="44">
        <f>IF(-$P$100&lt;SUM($P$101:P122),1,0)</f>
        <v>0</v>
      </c>
      <c r="R122" s="91" t="e">
        <f t="shared" si="18"/>
        <v>#DIV/0!</v>
      </c>
      <c r="S122" s="44"/>
      <c r="T122" s="23"/>
      <c r="V122" s="1" t="s">
        <v>102</v>
      </c>
      <c r="W122" s="108">
        <f t="shared" si="19"/>
        <v>-1000</v>
      </c>
      <c r="X122" s="108">
        <f t="shared" si="20"/>
        <v>0</v>
      </c>
      <c r="Y122" s="108">
        <f t="shared" si="21"/>
        <v>0</v>
      </c>
    </row>
    <row r="123" spans="1:25" hidden="1" x14ac:dyDescent="0.35">
      <c r="A123" s="113">
        <v>23</v>
      </c>
      <c r="B123" s="91" t="e">
        <f>A122+(-$D$100-SUM($D$101:D122))/D123</f>
        <v>#DIV/0!</v>
      </c>
      <c r="C123" s="92">
        <f>SUM($D$101:D123)/-$D$100</f>
        <v>0</v>
      </c>
      <c r="D123" s="90">
        <f t="shared" si="14"/>
        <v>0</v>
      </c>
      <c r="E123" s="44">
        <f>IF(-$D$100&lt;SUM($D$101:D123),1,0)</f>
        <v>1</v>
      </c>
      <c r="F123" s="91" t="e">
        <f t="shared" si="23"/>
        <v>#DIV/0!</v>
      </c>
      <c r="G123" s="44">
        <v>23</v>
      </c>
      <c r="H123" s="91" t="e">
        <f>A122+(-$J$100-SUM($J$101:J122))/J123</f>
        <v>#DIV/0!</v>
      </c>
      <c r="I123" s="92" t="e">
        <f>SUM($J$101:J123)/-$J$100</f>
        <v>#DIV/0!</v>
      </c>
      <c r="J123" s="90">
        <f t="shared" si="17"/>
        <v>0</v>
      </c>
      <c r="K123" s="44">
        <f>IF(-$J$100&lt;SUM($J$101:J123),1,0)</f>
        <v>0</v>
      </c>
      <c r="L123" s="91" t="e">
        <f t="shared" si="22"/>
        <v>#DIV/0!</v>
      </c>
      <c r="M123" s="44">
        <v>23</v>
      </c>
      <c r="N123" s="91" t="e">
        <f>A122+(-$P$100-SUM($P$101:P122))/P123</f>
        <v>#DIV/0!</v>
      </c>
      <c r="O123" s="92" t="e">
        <f>SUM($P$101:P123)/-$P$100</f>
        <v>#DIV/0!</v>
      </c>
      <c r="P123" s="90">
        <f t="shared" si="16"/>
        <v>0</v>
      </c>
      <c r="Q123" s="44">
        <f>IF(-$P$100&lt;SUM($P$101:P123),1,0)</f>
        <v>0</v>
      </c>
      <c r="R123" s="91" t="e">
        <f t="shared" si="18"/>
        <v>#DIV/0!</v>
      </c>
      <c r="S123" s="44"/>
      <c r="T123" s="23"/>
      <c r="V123" s="1" t="s">
        <v>103</v>
      </c>
      <c r="W123" s="108">
        <f t="shared" si="19"/>
        <v>-1000</v>
      </c>
      <c r="X123" s="108">
        <f t="shared" si="20"/>
        <v>0</v>
      </c>
      <c r="Y123" s="108">
        <f t="shared" si="21"/>
        <v>0</v>
      </c>
    </row>
    <row r="124" spans="1:25" hidden="1" x14ac:dyDescent="0.35">
      <c r="A124" s="113">
        <v>24</v>
      </c>
      <c r="B124" s="91" t="e">
        <f>A123+(-$D$100-SUM($D$101:D123))/D124</f>
        <v>#DIV/0!</v>
      </c>
      <c r="C124" s="92">
        <f>SUM($D$101:D124)/-$D$100</f>
        <v>0</v>
      </c>
      <c r="D124" s="90">
        <f t="shared" si="14"/>
        <v>0</v>
      </c>
      <c r="E124" s="44">
        <f>IF(-$D$100&lt;SUM($D$101:D124),1,0)</f>
        <v>1</v>
      </c>
      <c r="F124" s="91" t="e">
        <f t="shared" si="23"/>
        <v>#DIV/0!</v>
      </c>
      <c r="G124" s="44">
        <v>24</v>
      </c>
      <c r="H124" s="91" t="e">
        <f>A123+(-$J$100-SUM($J$101:J123))/J124</f>
        <v>#DIV/0!</v>
      </c>
      <c r="I124" s="92" t="e">
        <f>SUM($J$101:J124)/-$J$100</f>
        <v>#DIV/0!</v>
      </c>
      <c r="J124" s="90">
        <f t="shared" si="17"/>
        <v>0</v>
      </c>
      <c r="K124" s="44">
        <f>IF(-$J$100&lt;SUM($J$101:J124),1,0)</f>
        <v>0</v>
      </c>
      <c r="L124" s="91" t="e">
        <f t="shared" si="22"/>
        <v>#DIV/0!</v>
      </c>
      <c r="M124" s="44">
        <v>24</v>
      </c>
      <c r="N124" s="91" t="e">
        <f>A123+(-$P$100-SUM($P$101:P123))/P124</f>
        <v>#DIV/0!</v>
      </c>
      <c r="O124" s="92" t="e">
        <f>SUM($P$101:P124)/-$P$100</f>
        <v>#DIV/0!</v>
      </c>
      <c r="P124" s="90">
        <f t="shared" si="16"/>
        <v>0</v>
      </c>
      <c r="Q124" s="44">
        <f>IF(-$P$100&lt;SUM($P$101:P124),1,0)</f>
        <v>0</v>
      </c>
      <c r="R124" s="91" t="e">
        <f t="shared" si="18"/>
        <v>#DIV/0!</v>
      </c>
      <c r="S124" s="44"/>
      <c r="T124" s="23"/>
      <c r="V124" s="1" t="s">
        <v>104</v>
      </c>
      <c r="W124" s="108">
        <f t="shared" si="19"/>
        <v>-1000</v>
      </c>
      <c r="X124" s="108">
        <f t="shared" si="20"/>
        <v>0</v>
      </c>
      <c r="Y124" s="108">
        <f t="shared" si="21"/>
        <v>0</v>
      </c>
    </row>
    <row r="125" spans="1:25" hidden="1" x14ac:dyDescent="0.35">
      <c r="A125" s="113">
        <v>25</v>
      </c>
      <c r="B125" s="91" t="e">
        <f>A124+(-$D$100-SUM($D$101:D124))/D125</f>
        <v>#DIV/0!</v>
      </c>
      <c r="C125" s="92">
        <f>SUM($D$101:D125)/-$D$100</f>
        <v>0</v>
      </c>
      <c r="D125" s="90">
        <f t="shared" si="14"/>
        <v>0</v>
      </c>
      <c r="E125" s="44">
        <f>IF(-$D$100&lt;SUM($D$101:D125),1,0)</f>
        <v>1</v>
      </c>
      <c r="F125" s="91" t="e">
        <f t="shared" si="23"/>
        <v>#DIV/0!</v>
      </c>
      <c r="G125" s="44">
        <v>25</v>
      </c>
      <c r="H125" s="91" t="e">
        <f>A124+(-$J$100-SUM($J$101:J124))/J125</f>
        <v>#DIV/0!</v>
      </c>
      <c r="I125" s="92" t="e">
        <f>SUM($J$101:J125)/-$J$100</f>
        <v>#DIV/0!</v>
      </c>
      <c r="J125" s="90">
        <f t="shared" si="17"/>
        <v>0</v>
      </c>
      <c r="K125" s="44">
        <f>IF(-$J$100&lt;SUM($J$101:J125),1,0)</f>
        <v>0</v>
      </c>
      <c r="L125" s="91" t="e">
        <f t="shared" si="22"/>
        <v>#DIV/0!</v>
      </c>
      <c r="M125" s="44">
        <v>25</v>
      </c>
      <c r="N125" s="91" t="e">
        <f>A124+(-$P$100-SUM($P$101:P124))/P125</f>
        <v>#DIV/0!</v>
      </c>
      <c r="O125" s="92" t="e">
        <f>SUM($P$101:P125)/-$P$100</f>
        <v>#DIV/0!</v>
      </c>
      <c r="P125" s="90">
        <f t="shared" si="16"/>
        <v>0</v>
      </c>
      <c r="Q125" s="44">
        <f>IF(-$P$100&lt;SUM($P$101:P125),1,0)</f>
        <v>0</v>
      </c>
      <c r="R125" s="91" t="e">
        <f t="shared" si="18"/>
        <v>#DIV/0!</v>
      </c>
      <c r="S125" s="44"/>
      <c r="T125" s="23"/>
      <c r="V125" s="1" t="s">
        <v>105</v>
      </c>
      <c r="W125" s="108">
        <f t="shared" si="19"/>
        <v>-1000</v>
      </c>
      <c r="X125" s="108">
        <f t="shared" si="20"/>
        <v>0</v>
      </c>
      <c r="Y125" s="108">
        <f t="shared" si="21"/>
        <v>0</v>
      </c>
    </row>
    <row r="126" spans="1:25" hidden="1" x14ac:dyDescent="0.35">
      <c r="A126" s="113">
        <v>26</v>
      </c>
      <c r="B126" s="91" t="e">
        <f>A125+(-$D$100-SUM($D$101:D125))/D126</f>
        <v>#DIV/0!</v>
      </c>
      <c r="C126" s="92">
        <f>SUM($D$101:D126)/-$D$100</f>
        <v>0</v>
      </c>
      <c r="D126" s="90">
        <f t="shared" si="14"/>
        <v>0</v>
      </c>
      <c r="E126" s="44">
        <f>IF(-$D$100&lt;SUM($D$101:D126),1,0)</f>
        <v>1</v>
      </c>
      <c r="F126" s="91" t="e">
        <f t="shared" si="23"/>
        <v>#DIV/0!</v>
      </c>
      <c r="G126" s="44">
        <v>26</v>
      </c>
      <c r="H126" s="91" t="e">
        <f>A125+(-$J$100-SUM($J$101:J125))/J126</f>
        <v>#DIV/0!</v>
      </c>
      <c r="I126" s="92" t="e">
        <f>SUM($J$101:J126)/-$J$100</f>
        <v>#DIV/0!</v>
      </c>
      <c r="J126" s="90">
        <f t="shared" si="17"/>
        <v>0</v>
      </c>
      <c r="K126" s="44">
        <f>IF(-$J$100&lt;SUM($J$101:J126),1,0)</f>
        <v>0</v>
      </c>
      <c r="L126" s="91" t="e">
        <f t="shared" si="22"/>
        <v>#DIV/0!</v>
      </c>
      <c r="M126" s="44">
        <v>26</v>
      </c>
      <c r="N126" s="91" t="e">
        <f>A125+(-$P$100-SUM($P$101:P125))/P126</f>
        <v>#DIV/0!</v>
      </c>
      <c r="O126" s="92" t="e">
        <f>SUM($P$101:P126)/-$P$100</f>
        <v>#DIV/0!</v>
      </c>
      <c r="P126" s="90">
        <f t="shared" si="16"/>
        <v>0</v>
      </c>
      <c r="Q126" s="44">
        <f>IF(-$P$100&lt;SUM($P$101:P126),1,0)</f>
        <v>0</v>
      </c>
      <c r="R126" s="91" t="e">
        <f t="shared" si="18"/>
        <v>#DIV/0!</v>
      </c>
      <c r="S126" s="44"/>
      <c r="T126" s="23"/>
      <c r="V126" s="1" t="s">
        <v>106</v>
      </c>
      <c r="W126" s="108">
        <f t="shared" si="19"/>
        <v>-1000</v>
      </c>
      <c r="X126" s="108">
        <f t="shared" si="20"/>
        <v>0</v>
      </c>
      <c r="Y126" s="108">
        <f t="shared" si="21"/>
        <v>0</v>
      </c>
    </row>
    <row r="127" spans="1:25" hidden="1" x14ac:dyDescent="0.35">
      <c r="A127" s="113">
        <v>27</v>
      </c>
      <c r="B127" s="91" t="e">
        <f>A126+(-$D$100-SUM($D$101:D126))/D127</f>
        <v>#DIV/0!</v>
      </c>
      <c r="C127" s="92">
        <f>SUM($D$101:D127)/-$D$100</f>
        <v>0</v>
      </c>
      <c r="D127" s="90">
        <f t="shared" si="14"/>
        <v>0</v>
      </c>
      <c r="E127" s="44">
        <f>IF(-$D$100&lt;SUM($D$101:D127),1,0)</f>
        <v>1</v>
      </c>
      <c r="F127" s="91" t="e">
        <f t="shared" si="23"/>
        <v>#DIV/0!</v>
      </c>
      <c r="G127" s="44">
        <v>27</v>
      </c>
      <c r="H127" s="91" t="e">
        <f>A126+(-$J$100-SUM($J$101:J126))/J127</f>
        <v>#DIV/0!</v>
      </c>
      <c r="I127" s="92" t="e">
        <f>SUM($J$101:J127)/-$J$100</f>
        <v>#DIV/0!</v>
      </c>
      <c r="J127" s="90">
        <f t="shared" si="17"/>
        <v>0</v>
      </c>
      <c r="K127" s="44">
        <f>IF(-$J$100&lt;SUM($J$101:J127),1,0)</f>
        <v>0</v>
      </c>
      <c r="L127" s="91" t="e">
        <f t="shared" si="22"/>
        <v>#DIV/0!</v>
      </c>
      <c r="M127" s="44">
        <v>27</v>
      </c>
      <c r="N127" s="91" t="e">
        <f>A126+(-$P$100-SUM($P$101:P126))/P127</f>
        <v>#DIV/0!</v>
      </c>
      <c r="O127" s="92" t="e">
        <f>SUM($P$101:P127)/-$P$100</f>
        <v>#DIV/0!</v>
      </c>
      <c r="P127" s="90">
        <f t="shared" si="16"/>
        <v>0</v>
      </c>
      <c r="Q127" s="44">
        <f>IF(-$P$100&lt;SUM($P$101:P127),1,0)</f>
        <v>0</v>
      </c>
      <c r="R127" s="91" t="e">
        <f t="shared" si="18"/>
        <v>#DIV/0!</v>
      </c>
      <c r="S127" s="44"/>
      <c r="T127" s="23"/>
      <c r="V127" s="1" t="s">
        <v>107</v>
      </c>
      <c r="W127" s="108">
        <f t="shared" si="19"/>
        <v>-1000</v>
      </c>
      <c r="X127" s="108">
        <f t="shared" si="20"/>
        <v>0</v>
      </c>
      <c r="Y127" s="108">
        <f t="shared" si="21"/>
        <v>0</v>
      </c>
    </row>
    <row r="128" spans="1:25" hidden="1" x14ac:dyDescent="0.35">
      <c r="A128" s="113">
        <v>28</v>
      </c>
      <c r="B128" s="91" t="e">
        <f>A127+(-$D$100-SUM($D$101:D127))/D128</f>
        <v>#DIV/0!</v>
      </c>
      <c r="C128" s="92">
        <f>SUM($D$101:D128)/-$D$100</f>
        <v>0</v>
      </c>
      <c r="D128" s="90">
        <f t="shared" si="14"/>
        <v>0</v>
      </c>
      <c r="E128" s="44">
        <f>IF(-$D$100&lt;SUM($D$101:D128),1,0)</f>
        <v>1</v>
      </c>
      <c r="F128" s="91" t="e">
        <f t="shared" si="23"/>
        <v>#DIV/0!</v>
      </c>
      <c r="G128" s="44">
        <v>28</v>
      </c>
      <c r="H128" s="91" t="e">
        <f>A127+(-$J$100-SUM($J$101:J127))/J128</f>
        <v>#DIV/0!</v>
      </c>
      <c r="I128" s="92" t="e">
        <f>SUM($J$101:J128)/-$J$100</f>
        <v>#DIV/0!</v>
      </c>
      <c r="J128" s="90">
        <f t="shared" si="17"/>
        <v>0</v>
      </c>
      <c r="K128" s="44">
        <f>IF(-$J$100&lt;SUM($J$101:J128),1,0)</f>
        <v>0</v>
      </c>
      <c r="L128" s="91" t="e">
        <f t="shared" si="22"/>
        <v>#DIV/0!</v>
      </c>
      <c r="M128" s="44">
        <v>28</v>
      </c>
      <c r="N128" s="91" t="e">
        <f>A127+(-$P$100-SUM($P$101:P127))/P128</f>
        <v>#DIV/0!</v>
      </c>
      <c r="O128" s="92" t="e">
        <f>SUM($P$101:P128)/-$P$100</f>
        <v>#DIV/0!</v>
      </c>
      <c r="P128" s="90">
        <f t="shared" si="16"/>
        <v>0</v>
      </c>
      <c r="Q128" s="44">
        <f>IF(-$P$100&lt;SUM($P$101:P128),1,0)</f>
        <v>0</v>
      </c>
      <c r="R128" s="91" t="e">
        <f t="shared" si="18"/>
        <v>#DIV/0!</v>
      </c>
      <c r="S128" s="44"/>
      <c r="T128" s="23"/>
      <c r="V128" s="1" t="s">
        <v>108</v>
      </c>
      <c r="W128" s="108">
        <f t="shared" si="19"/>
        <v>-1000</v>
      </c>
      <c r="X128" s="108">
        <f t="shared" si="20"/>
        <v>0</v>
      </c>
      <c r="Y128" s="108">
        <f t="shared" si="21"/>
        <v>0</v>
      </c>
    </row>
    <row r="129" spans="1:25" hidden="1" x14ac:dyDescent="0.35">
      <c r="A129" s="113">
        <v>29</v>
      </c>
      <c r="B129" s="91" t="e">
        <f>A128+(-$D$100-SUM($D$101:D128))/D129</f>
        <v>#DIV/0!</v>
      </c>
      <c r="C129" s="92">
        <f>SUM($D$101:D129)/-$D$100</f>
        <v>0</v>
      </c>
      <c r="D129" s="90">
        <f t="shared" si="14"/>
        <v>0</v>
      </c>
      <c r="E129" s="44">
        <f>IF(-$D$100&lt;SUM($D$101:D129),1,0)</f>
        <v>1</v>
      </c>
      <c r="F129" s="91" t="e">
        <f t="shared" si="23"/>
        <v>#DIV/0!</v>
      </c>
      <c r="G129" s="44">
        <v>29</v>
      </c>
      <c r="H129" s="91" t="e">
        <f>A128+(-$J$100-SUM($J$101:J128))/J129</f>
        <v>#DIV/0!</v>
      </c>
      <c r="I129" s="92" t="e">
        <f>SUM($J$101:J129)/-$J$100</f>
        <v>#DIV/0!</v>
      </c>
      <c r="J129" s="90">
        <f t="shared" si="17"/>
        <v>0</v>
      </c>
      <c r="K129" s="44">
        <f>IF(-$J$100&lt;SUM($J$101:J129),1,0)</f>
        <v>0</v>
      </c>
      <c r="L129" s="91" t="e">
        <f t="shared" si="22"/>
        <v>#DIV/0!</v>
      </c>
      <c r="M129" s="44">
        <v>29</v>
      </c>
      <c r="N129" s="91" t="e">
        <f>A128+(-$P$100-SUM($P$101:P128))/P129</f>
        <v>#DIV/0!</v>
      </c>
      <c r="O129" s="92" t="e">
        <f>SUM($P$101:P129)/-$P$100</f>
        <v>#DIV/0!</v>
      </c>
      <c r="P129" s="90">
        <f t="shared" si="16"/>
        <v>0</v>
      </c>
      <c r="Q129" s="44">
        <f>IF(-$P$100&lt;SUM($P$101:P129),1,0)</f>
        <v>0</v>
      </c>
      <c r="R129" s="91" t="e">
        <f t="shared" si="18"/>
        <v>#DIV/0!</v>
      </c>
      <c r="S129" s="44"/>
      <c r="T129" s="23"/>
      <c r="V129" s="1" t="s">
        <v>109</v>
      </c>
      <c r="W129" s="108">
        <f t="shared" si="19"/>
        <v>-1000</v>
      </c>
      <c r="X129" s="108">
        <f t="shared" si="20"/>
        <v>0</v>
      </c>
      <c r="Y129" s="108">
        <f t="shared" si="21"/>
        <v>0</v>
      </c>
    </row>
    <row r="130" spans="1:25" hidden="1" x14ac:dyDescent="0.35">
      <c r="A130" s="113">
        <v>30</v>
      </c>
      <c r="B130" s="91" t="e">
        <f>A129+(-$D$100-SUM($D$101:D129))/D130</f>
        <v>#DIV/0!</v>
      </c>
      <c r="C130" s="92">
        <f>SUM($D$101:D130)/-$D$100</f>
        <v>0</v>
      </c>
      <c r="D130" s="90">
        <f t="shared" si="14"/>
        <v>0</v>
      </c>
      <c r="E130" s="44">
        <f>IF(-$D$100&lt;SUM($D$101:D130),1,0)</f>
        <v>1</v>
      </c>
      <c r="F130" s="91" t="e">
        <f>B130</f>
        <v>#DIV/0!</v>
      </c>
      <c r="G130" s="44">
        <v>30</v>
      </c>
      <c r="H130" s="91" t="e">
        <f>A129+(-$J$100-SUM($J$101:J129))/J130</f>
        <v>#DIV/0!</v>
      </c>
      <c r="I130" s="92" t="e">
        <f>SUM($J$101:J130)/-$J$100</f>
        <v>#DIV/0!</v>
      </c>
      <c r="J130" s="90">
        <f t="shared" si="17"/>
        <v>0</v>
      </c>
      <c r="K130" s="44">
        <f>IF(-$J$100&lt;SUM($J$101:J130),1,0)</f>
        <v>0</v>
      </c>
      <c r="L130" s="91" t="e">
        <f t="shared" si="22"/>
        <v>#DIV/0!</v>
      </c>
      <c r="M130" s="44">
        <v>30</v>
      </c>
      <c r="N130" s="91" t="e">
        <f>A129+(-$P$100-SUM($P$101:P129))/P130</f>
        <v>#DIV/0!</v>
      </c>
      <c r="O130" s="92" t="e">
        <f>SUM($P$101:P130)/-$P$100</f>
        <v>#DIV/0!</v>
      </c>
      <c r="P130" s="90">
        <f t="shared" si="16"/>
        <v>0</v>
      </c>
      <c r="Q130" s="44">
        <f>IF(-$P$100&lt;SUM($P$101:P130),1,0)</f>
        <v>0</v>
      </c>
      <c r="R130" s="91" t="e">
        <f t="shared" si="18"/>
        <v>#DIV/0!</v>
      </c>
      <c r="S130" s="44"/>
      <c r="T130" s="23"/>
      <c r="V130" s="1" t="s">
        <v>110</v>
      </c>
      <c r="W130" s="108">
        <f t="shared" si="19"/>
        <v>-1000</v>
      </c>
      <c r="X130" s="108">
        <f t="shared" si="20"/>
        <v>0</v>
      </c>
      <c r="Y130" s="108">
        <f t="shared" si="21"/>
        <v>0</v>
      </c>
    </row>
  </sheetData>
  <mergeCells count="18">
    <mergeCell ref="A98:D98"/>
    <mergeCell ref="H6:I6"/>
    <mergeCell ref="J6:K6"/>
    <mergeCell ref="N80:X80"/>
    <mergeCell ref="C2:E2"/>
    <mergeCell ref="C4:E4"/>
    <mergeCell ref="C5:E5"/>
    <mergeCell ref="F6:G6"/>
    <mergeCell ref="A96:F96"/>
    <mergeCell ref="B6:C6"/>
    <mergeCell ref="C3:E3"/>
    <mergeCell ref="G2:H2"/>
    <mergeCell ref="G3:H3"/>
    <mergeCell ref="G4:H4"/>
    <mergeCell ref="H96:L96"/>
    <mergeCell ref="F1:H1"/>
    <mergeCell ref="B1:E1"/>
    <mergeCell ref="N96:S96"/>
  </mergeCells>
  <conditionalFormatting sqref="G18:G20 G27:G29 G31:G35 G37 G22:G25">
    <cfRule type="cellIs" dxfId="59" priority="29" operator="equal">
      <formula>0</formula>
    </cfRule>
    <cfRule type="cellIs" dxfId="58" priority="30" operator="lessThan">
      <formula>0</formula>
    </cfRule>
    <cfRule type="cellIs" dxfId="57" priority="31" operator="greaterThan">
      <formula>0</formula>
    </cfRule>
  </conditionalFormatting>
  <conditionalFormatting sqref="I18:I20 I27:I29 I31:I35 I37 I22:I25">
    <cfRule type="cellIs" dxfId="56" priority="26" operator="equal">
      <formula>0</formula>
    </cfRule>
    <cfRule type="cellIs" dxfId="55" priority="27" operator="lessThan">
      <formula>0</formula>
    </cfRule>
    <cfRule type="cellIs" dxfId="54" priority="28" operator="greaterThan">
      <formula>0</formula>
    </cfRule>
  </conditionalFormatting>
  <conditionalFormatting sqref="K18:K20 K27:K29 K31:K35 K37 K22:K25">
    <cfRule type="cellIs" dxfId="53" priority="23" operator="lessThan">
      <formula>0</formula>
    </cfRule>
    <cfRule type="cellIs" dxfId="52" priority="24" operator="equal">
      <formula>0</formula>
    </cfRule>
    <cfRule type="cellIs" dxfId="51" priority="25" operator="greaterThan">
      <formula>0</formula>
    </cfRule>
  </conditionalFormatting>
  <conditionalFormatting sqref="G10:G14 I10:I14 K10:K14">
    <cfRule type="cellIs" dxfId="50" priority="20" operator="greaterThan">
      <formula>0</formula>
    </cfRule>
    <cfRule type="cellIs" dxfId="49" priority="21" operator="equal">
      <formula>0</formula>
    </cfRule>
    <cfRule type="cellIs" dxfId="48" priority="22" operator="lessThan">
      <formula>0</formula>
    </cfRule>
  </conditionalFormatting>
  <conditionalFormatting sqref="G51:G53 G55:G58 G61:G63 G65 G67">
    <cfRule type="cellIs" dxfId="47" priority="17" operator="equal">
      <formula>0</formula>
    </cfRule>
    <cfRule type="cellIs" dxfId="46" priority="18" operator="lessThan">
      <formula>0</formula>
    </cfRule>
    <cfRule type="cellIs" dxfId="45" priority="19" operator="greaterThan">
      <formula>0</formula>
    </cfRule>
  </conditionalFormatting>
  <conditionalFormatting sqref="I51:I53 I55:I58 I61:I63 I65 I67">
    <cfRule type="cellIs" dxfId="44" priority="14" operator="equal">
      <formula>0</formula>
    </cfRule>
    <cfRule type="cellIs" dxfId="43" priority="15" operator="lessThan">
      <formula>0</formula>
    </cfRule>
    <cfRule type="cellIs" dxfId="42" priority="16" operator="greaterThan">
      <formula>0</formula>
    </cfRule>
  </conditionalFormatting>
  <conditionalFormatting sqref="K51:K53 K55:K58 K61:K63 K65 K67">
    <cfRule type="cellIs" dxfId="41" priority="11" operator="equal">
      <formula>0</formula>
    </cfRule>
    <cfRule type="cellIs" dxfId="40" priority="12" operator="lessThan">
      <formula>0</formula>
    </cfRule>
    <cfRule type="cellIs" dxfId="39" priority="13" operator="greaterThan">
      <formula>0</formula>
    </cfRule>
  </conditionalFormatting>
  <conditionalFormatting sqref="G43:G44 G46:G48">
    <cfRule type="cellIs" dxfId="38" priority="8" operator="equal">
      <formula>0</formula>
    </cfRule>
    <cfRule type="cellIs" dxfId="37" priority="9" operator="lessThan">
      <formula>0</formula>
    </cfRule>
    <cfRule type="cellIs" dxfId="36" priority="10" operator="greaterThan">
      <formula>0</formula>
    </cfRule>
  </conditionalFormatting>
  <conditionalFormatting sqref="I43:I44 I46:I48">
    <cfRule type="cellIs" dxfId="35" priority="5" operator="equal">
      <formula>0</formula>
    </cfRule>
    <cfRule type="cellIs" dxfId="34" priority="6" operator="lessThan">
      <formula>0</formula>
    </cfRule>
    <cfRule type="cellIs" dxfId="33" priority="7" operator="greaterThan">
      <formula>0</formula>
    </cfRule>
  </conditionalFormatting>
  <conditionalFormatting sqref="K43:K44 K46:K48">
    <cfRule type="cellIs" dxfId="32" priority="1" operator="lessThan">
      <formula>0</formula>
    </cfRule>
    <cfRule type="cellIs" dxfId="31" priority="2" operator="equal">
      <formula>0</formula>
    </cfRule>
    <cfRule type="cellIs" dxfId="30" priority="3" operator="greaterThan">
      <formula>0</formula>
    </cfRule>
  </conditionalFormatting>
  <dataValidations count="1">
    <dataValidation type="list" allowBlank="1" showInputMessage="1" showErrorMessage="1" sqref="J71:J73 H71:H73 E71:F73 E75:F76 H75:H76 J75:J76" xr:uid="{00000000-0002-0000-0000-000000000000}">
      <formula1>$A$71:$A$75</formula1>
    </dataValidation>
  </dataValidations>
  <pageMargins left="0.7" right="0.7" top="0.75" bottom="0.75" header="0.3" footer="0.3"/>
  <pageSetup paperSize="9" scale="27" fitToHeight="0" orientation="portrait" r:id="rId1"/>
  <ignoredErrors>
    <ignoredError sqref="X100"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Q130"/>
  <sheetViews>
    <sheetView showGridLines="0" tabSelected="1" zoomScale="85" zoomScaleNormal="85" workbookViewId="0">
      <selection activeCell="F11" sqref="F11"/>
    </sheetView>
  </sheetViews>
  <sheetFormatPr defaultColWidth="9.08984375" defaultRowHeight="14.5" x14ac:dyDescent="0.35"/>
  <cols>
    <col min="1" max="1" width="4.36328125" style="1" bestFit="1" customWidth="1"/>
    <col min="2" max="2" width="33.08984375" style="1" customWidth="1"/>
    <col min="3" max="3" width="21.36328125" style="1" customWidth="1"/>
    <col min="4" max="4" width="31.08984375" style="1" customWidth="1"/>
    <col min="5" max="5" width="16.54296875" style="1" customWidth="1"/>
    <col min="6" max="6" width="26.54296875" style="1" customWidth="1"/>
    <col min="7" max="7" width="29.36328125" style="1" customWidth="1"/>
    <col min="8" max="8" width="19.36328125" style="1" customWidth="1"/>
    <col min="9" max="9" width="22.54296875" style="1" customWidth="1"/>
    <col min="10" max="10" width="23" style="1" customWidth="1"/>
    <col min="11" max="11" width="23.36328125" style="1" customWidth="1"/>
    <col min="12" max="13" width="9.08984375" style="1"/>
    <col min="14" max="14" width="13.08984375" style="1" bestFit="1" customWidth="1"/>
    <col min="15" max="15" width="12.08984375" style="1" bestFit="1" customWidth="1"/>
    <col min="16" max="16" width="27.6328125" style="1" bestFit="1" customWidth="1"/>
    <col min="17" max="22" width="12.08984375" style="1" bestFit="1" customWidth="1"/>
    <col min="23" max="23" width="29" style="1" customWidth="1"/>
    <col min="24" max="24" width="24.6328125" style="1" customWidth="1"/>
    <col min="25" max="25" width="15.6328125" style="1" customWidth="1"/>
    <col min="26" max="26" width="12.08984375" style="1" bestFit="1" customWidth="1"/>
    <col min="27" max="29" width="12.36328125" style="1" bestFit="1" customWidth="1"/>
    <col min="30" max="30" width="11.36328125" style="1" bestFit="1" customWidth="1"/>
    <col min="31" max="33" width="12.36328125" style="1" bestFit="1" customWidth="1"/>
    <col min="34" max="34" width="11.36328125" style="1" bestFit="1" customWidth="1"/>
    <col min="35" max="37" width="13.453125" style="1" bestFit="1" customWidth="1"/>
    <col min="38" max="38" width="11.36328125" style="1" bestFit="1" customWidth="1"/>
    <col min="39" max="41" width="13.453125" style="1" bestFit="1" customWidth="1"/>
    <col min="42" max="42" width="11.36328125" style="1" bestFit="1" customWidth="1"/>
    <col min="43" max="43" width="13.453125" style="1" bestFit="1" customWidth="1"/>
    <col min="44" max="16384" width="9.08984375" style="1"/>
  </cols>
  <sheetData>
    <row r="1" spans="1:11" x14ac:dyDescent="0.35">
      <c r="D1" s="48"/>
      <c r="E1" s="49"/>
      <c r="K1" s="1" t="s">
        <v>2</v>
      </c>
    </row>
    <row r="2" spans="1:11" ht="72.75" customHeight="1" x14ac:dyDescent="0.35">
      <c r="B2" s="106" t="s">
        <v>3</v>
      </c>
      <c r="C2" s="123" t="s">
        <v>4</v>
      </c>
      <c r="D2" s="124"/>
      <c r="E2" s="124"/>
      <c r="F2" s="111" t="s">
        <v>5</v>
      </c>
      <c r="G2" s="116"/>
      <c r="H2" s="116"/>
      <c r="I2"/>
      <c r="K2" s="105" t="s">
        <v>6</v>
      </c>
    </row>
    <row r="3" spans="1:11" x14ac:dyDescent="0.35">
      <c r="A3" s="50">
        <v>1</v>
      </c>
      <c r="B3" s="50" t="s">
        <v>111</v>
      </c>
      <c r="C3" s="125" t="s">
        <v>112</v>
      </c>
      <c r="D3" s="126"/>
      <c r="E3" s="126"/>
      <c r="F3" s="112" t="s">
        <v>8</v>
      </c>
      <c r="G3" s="116"/>
      <c r="H3" s="116"/>
      <c r="J3"/>
    </row>
    <row r="4" spans="1:11" ht="28.5" customHeight="1" x14ac:dyDescent="0.35">
      <c r="A4" s="50">
        <v>2</v>
      </c>
      <c r="B4" s="50" t="s">
        <v>113</v>
      </c>
      <c r="C4" s="125" t="s">
        <v>112</v>
      </c>
      <c r="D4" s="126"/>
      <c r="E4" s="126"/>
      <c r="F4" s="112" t="s">
        <v>10</v>
      </c>
      <c r="G4" s="116"/>
      <c r="H4" s="116"/>
    </row>
    <row r="5" spans="1:11" ht="33.75" customHeight="1" x14ac:dyDescent="0.35">
      <c r="A5" s="50">
        <v>3</v>
      </c>
      <c r="B5" s="50" t="s">
        <v>114</v>
      </c>
      <c r="C5" s="125" t="s">
        <v>112</v>
      </c>
      <c r="D5" s="126"/>
      <c r="E5" s="127"/>
    </row>
    <row r="6" spans="1:11" ht="29.25" customHeight="1" x14ac:dyDescent="0.35">
      <c r="B6" s="128" t="s">
        <v>12</v>
      </c>
      <c r="C6" s="128"/>
      <c r="D6" s="109"/>
      <c r="E6" s="109"/>
      <c r="F6" s="121" t="str">
        <f>B3</f>
        <v>BC variant: als het tegen zit</v>
      </c>
      <c r="G6" s="121"/>
      <c r="H6" s="121" t="str">
        <f>B4</f>
        <v>BC variant: de verwachting</v>
      </c>
      <c r="I6" s="121"/>
      <c r="J6" s="121" t="str">
        <f>B5</f>
        <v>Variant: Als het mee zit</v>
      </c>
      <c r="K6" s="121"/>
    </row>
    <row r="7" spans="1:11" ht="30" customHeight="1" x14ac:dyDescent="0.35">
      <c r="E7" s="21" t="s">
        <v>13</v>
      </c>
      <c r="F7" s="88" t="str">
        <f>"Kosten "&amp; B3</f>
        <v>Kosten BC variant: als het tegen zit</v>
      </c>
      <c r="G7" s="89" t="str">
        <f>"Resultaat "&amp; B3</f>
        <v>Resultaat BC variant: als het tegen zit</v>
      </c>
      <c r="H7" s="88" t="str">
        <f>"Kosten "&amp; B4</f>
        <v>Kosten BC variant: de verwachting</v>
      </c>
      <c r="I7" s="89" t="str">
        <f>"Resultaat "&amp; B4</f>
        <v>Resultaat BC variant: de verwachting</v>
      </c>
      <c r="J7" s="88" t="str">
        <f>"Kosten "&amp; B5</f>
        <v>Kosten Variant: Als het mee zit</v>
      </c>
      <c r="K7" s="89" t="str">
        <f>"Resultaat "&amp; B5</f>
        <v>Resultaat Variant: Als het mee zit</v>
      </c>
    </row>
    <row r="8" spans="1:11" x14ac:dyDescent="0.35">
      <c r="B8" s="27" t="s">
        <v>14</v>
      </c>
      <c r="C8" s="27"/>
      <c r="D8" s="27"/>
      <c r="E8" s="27"/>
      <c r="F8" s="2"/>
      <c r="G8" s="55"/>
      <c r="H8" s="2"/>
      <c r="I8" s="55"/>
      <c r="J8" s="2"/>
      <c r="K8" s="55"/>
    </row>
    <row r="9" spans="1:11" x14ac:dyDescent="0.35">
      <c r="C9" s="28" t="s">
        <v>15</v>
      </c>
      <c r="F9" s="3"/>
      <c r="G9" s="56"/>
      <c r="H9" s="3"/>
      <c r="I9" s="56"/>
      <c r="J9" s="3"/>
      <c r="K9" s="56"/>
    </row>
    <row r="10" spans="1:11" x14ac:dyDescent="0.35">
      <c r="D10" s="1" t="s">
        <v>16</v>
      </c>
      <c r="E10" s="107">
        <v>0</v>
      </c>
      <c r="F10" s="94">
        <v>3000</v>
      </c>
      <c r="G10" s="95">
        <f>F10-E10</f>
        <v>3000</v>
      </c>
      <c r="H10" s="96">
        <v>0</v>
      </c>
      <c r="I10" s="97">
        <v>0</v>
      </c>
      <c r="J10" s="96">
        <v>0</v>
      </c>
      <c r="K10" s="97">
        <v>0</v>
      </c>
    </row>
    <row r="11" spans="1:11" x14ac:dyDescent="0.35">
      <c r="D11" s="1" t="s">
        <v>17</v>
      </c>
      <c r="E11" s="107">
        <v>0</v>
      </c>
      <c r="F11" s="94">
        <v>-15000</v>
      </c>
      <c r="G11" s="95">
        <f t="shared" ref="G11:G13" si="0">F11-E11</f>
        <v>-15000</v>
      </c>
      <c r="H11" s="96">
        <v>-18000</v>
      </c>
      <c r="I11" s="97">
        <f t="shared" ref="I11:I13" si="1">H11</f>
        <v>-18000</v>
      </c>
      <c r="J11" s="96">
        <v>-12500</v>
      </c>
      <c r="K11" s="97">
        <f t="shared" ref="K11:K13" si="2">J11</f>
        <v>-12500</v>
      </c>
    </row>
    <row r="12" spans="1:11" x14ac:dyDescent="0.35">
      <c r="D12" s="1" t="s">
        <v>18</v>
      </c>
      <c r="E12" s="107">
        <v>0</v>
      </c>
      <c r="F12" s="94">
        <f>-40000</f>
        <v>-40000</v>
      </c>
      <c r="G12" s="95">
        <f t="shared" si="0"/>
        <v>-40000</v>
      </c>
      <c r="H12" s="96">
        <v>-53400</v>
      </c>
      <c r="I12" s="97">
        <f t="shared" si="1"/>
        <v>-53400</v>
      </c>
      <c r="J12" s="96">
        <v>-37500</v>
      </c>
      <c r="K12" s="97">
        <f t="shared" si="2"/>
        <v>-37500</v>
      </c>
    </row>
    <row r="13" spans="1:11" ht="15" thickBot="1" x14ac:dyDescent="0.4">
      <c r="D13" s="1" t="s">
        <v>19</v>
      </c>
      <c r="E13" s="107">
        <v>0</v>
      </c>
      <c r="F13" s="94">
        <f>-3000</f>
        <v>-3000</v>
      </c>
      <c r="G13" s="95">
        <f t="shared" si="0"/>
        <v>-3000</v>
      </c>
      <c r="H13" s="96">
        <v>-4500</v>
      </c>
      <c r="I13" s="98">
        <f t="shared" si="1"/>
        <v>-4500</v>
      </c>
      <c r="J13" s="96">
        <v>-2000</v>
      </c>
      <c r="K13" s="98">
        <f t="shared" si="2"/>
        <v>-2000</v>
      </c>
    </row>
    <row r="14" spans="1:11" ht="15" thickTop="1" x14ac:dyDescent="0.35">
      <c r="F14" s="94"/>
      <c r="G14" s="97">
        <f>SUM(G10:G13)</f>
        <v>-55000</v>
      </c>
      <c r="H14" s="94"/>
      <c r="I14" s="97">
        <f>SUM(I10:I13)</f>
        <v>-75900</v>
      </c>
      <c r="J14" s="94"/>
      <c r="K14" s="97">
        <f>SUM(K10:K13)</f>
        <v>-52000</v>
      </c>
    </row>
    <row r="15" spans="1:11" x14ac:dyDescent="0.35">
      <c r="F15" s="3"/>
      <c r="G15" s="59"/>
      <c r="H15" s="57"/>
      <c r="I15" s="56"/>
      <c r="J15" s="3"/>
      <c r="K15" s="56"/>
    </row>
    <row r="16" spans="1:11" x14ac:dyDescent="0.35">
      <c r="B16" s="27" t="s">
        <v>20</v>
      </c>
      <c r="C16" s="27"/>
      <c r="D16" s="27"/>
      <c r="E16" s="27"/>
      <c r="F16" s="2"/>
      <c r="G16" s="55"/>
      <c r="H16" s="2"/>
      <c r="I16" s="55"/>
      <c r="J16" s="2"/>
      <c r="K16" s="55"/>
    </row>
    <row r="17" spans="3:11" x14ac:dyDescent="0.35">
      <c r="C17" s="28" t="s">
        <v>21</v>
      </c>
      <c r="F17" s="3"/>
      <c r="G17" s="56"/>
      <c r="H17" s="3"/>
      <c r="I17" s="56"/>
      <c r="J17" s="3"/>
      <c r="K17" s="56"/>
    </row>
    <row r="18" spans="3:11" ht="15" customHeight="1" x14ac:dyDescent="0.35">
      <c r="D18" s="1" t="s">
        <v>22</v>
      </c>
      <c r="E18" s="22">
        <f>-4200</f>
        <v>-4200</v>
      </c>
      <c r="F18" s="70">
        <v>-3900</v>
      </c>
      <c r="G18" s="58">
        <f>F18-E18</f>
        <v>300</v>
      </c>
      <c r="H18" s="70">
        <v>-2200</v>
      </c>
      <c r="I18" s="71">
        <f>H18-E18</f>
        <v>2000</v>
      </c>
      <c r="J18" s="70">
        <v>-2000</v>
      </c>
      <c r="K18" s="71">
        <f>J18-E18</f>
        <v>2200</v>
      </c>
    </row>
    <row r="19" spans="3:11" x14ac:dyDescent="0.35">
      <c r="D19" s="1" t="s">
        <v>23</v>
      </c>
      <c r="E19" s="22">
        <f>-1200</f>
        <v>-1200</v>
      </c>
      <c r="F19" s="57">
        <f>-1200</f>
        <v>-1200</v>
      </c>
      <c r="G19" s="60">
        <f>F19-E19</f>
        <v>0</v>
      </c>
      <c r="H19" s="70">
        <v>-900</v>
      </c>
      <c r="I19" s="72">
        <f>H19-E19</f>
        <v>300</v>
      </c>
      <c r="J19" s="70">
        <v>-800</v>
      </c>
      <c r="K19" s="72">
        <f>J19-E19</f>
        <v>400</v>
      </c>
    </row>
    <row r="20" spans="3:11" x14ac:dyDescent="0.35">
      <c r="E20" s="22"/>
      <c r="F20" s="57"/>
      <c r="G20" s="59">
        <f>SUM(G18:G19)</f>
        <v>300</v>
      </c>
      <c r="H20" s="57"/>
      <c r="I20" s="71">
        <f>SUM(I18:I19)</f>
        <v>2300</v>
      </c>
      <c r="J20" s="3"/>
      <c r="K20" s="71">
        <f>SUM(K18:K19)</f>
        <v>2600</v>
      </c>
    </row>
    <row r="21" spans="3:11" x14ac:dyDescent="0.35">
      <c r="C21" s="28" t="s">
        <v>24</v>
      </c>
      <c r="E21" s="22"/>
      <c r="F21" s="57"/>
      <c r="G21" s="59"/>
      <c r="H21" s="57"/>
      <c r="I21" s="56"/>
      <c r="J21" s="3"/>
      <c r="K21" s="56"/>
    </row>
    <row r="22" spans="3:11" x14ac:dyDescent="0.35">
      <c r="D22" s="1" t="s">
        <v>25</v>
      </c>
      <c r="E22" s="22">
        <f>-4000</f>
        <v>-4000</v>
      </c>
      <c r="F22" s="57">
        <v>-1000</v>
      </c>
      <c r="G22" s="58">
        <f>F22-E22</f>
        <v>3000</v>
      </c>
      <c r="H22" s="77">
        <v>-1900</v>
      </c>
      <c r="I22" s="71">
        <f>H22-E22</f>
        <v>2100</v>
      </c>
      <c r="J22" s="77">
        <v>-60</v>
      </c>
      <c r="K22" s="71">
        <f>J22-E22</f>
        <v>3940</v>
      </c>
    </row>
    <row r="23" spans="3:11" x14ac:dyDescent="0.35">
      <c r="D23" s="1" t="s">
        <v>26</v>
      </c>
      <c r="E23" s="22">
        <v>0</v>
      </c>
      <c r="F23" s="57">
        <v>0</v>
      </c>
      <c r="G23" s="58">
        <f t="shared" ref="G23:G34" si="3">F23-E23</f>
        <v>0</v>
      </c>
      <c r="H23" s="77">
        <v>0</v>
      </c>
      <c r="I23" s="71">
        <f t="shared" ref="I23:I24" si="4">H23-E23</f>
        <v>0</v>
      </c>
      <c r="J23" s="77">
        <v>0</v>
      </c>
      <c r="K23" s="71">
        <f t="shared" ref="K23:K24" si="5">J23-E23</f>
        <v>0</v>
      </c>
    </row>
    <row r="24" spans="3:11" x14ac:dyDescent="0.35">
      <c r="D24" s="1" t="s">
        <v>27</v>
      </c>
      <c r="E24" s="22">
        <v>-2333.33</v>
      </c>
      <c r="F24" s="57">
        <v>0</v>
      </c>
      <c r="G24" s="60">
        <f>F24-E24</f>
        <v>2333.33</v>
      </c>
      <c r="H24" s="77">
        <v>0</v>
      </c>
      <c r="I24" s="54">
        <f t="shared" si="4"/>
        <v>2333.33</v>
      </c>
      <c r="J24" s="77">
        <v>-10</v>
      </c>
      <c r="K24" s="72">
        <f t="shared" si="5"/>
        <v>2323.33</v>
      </c>
    </row>
    <row r="25" spans="3:11" x14ac:dyDescent="0.35">
      <c r="E25" s="22"/>
      <c r="F25" s="57"/>
      <c r="G25" s="59">
        <f>SUM(G22:G24)</f>
        <v>5333.33</v>
      </c>
      <c r="H25" s="57"/>
      <c r="I25" s="71">
        <f>SUM(I22:I24)</f>
        <v>4433.33</v>
      </c>
      <c r="J25" s="57"/>
      <c r="K25" s="71">
        <f>SUM(K22:K24)</f>
        <v>6263.33</v>
      </c>
    </row>
    <row r="26" spans="3:11" x14ac:dyDescent="0.35">
      <c r="C26" s="28" t="s">
        <v>28</v>
      </c>
      <c r="E26" s="22"/>
      <c r="F26" s="57"/>
      <c r="G26" s="59"/>
      <c r="H26" s="57"/>
      <c r="I26" s="56"/>
      <c r="J26" s="3"/>
      <c r="K26" s="56"/>
    </row>
    <row r="27" spans="3:11" x14ac:dyDescent="0.35">
      <c r="D27" s="1" t="s">
        <v>29</v>
      </c>
      <c r="E27" s="22">
        <v>-500</v>
      </c>
      <c r="F27" s="57">
        <v>-400</v>
      </c>
      <c r="G27" s="58">
        <f>F27-E27</f>
        <v>100</v>
      </c>
      <c r="H27" s="77">
        <v>-450</v>
      </c>
      <c r="I27" s="71">
        <f>H27-E27</f>
        <v>50</v>
      </c>
      <c r="J27" s="77">
        <v>-200</v>
      </c>
      <c r="K27" s="71">
        <f>J27-E27</f>
        <v>300</v>
      </c>
    </row>
    <row r="28" spans="3:11" x14ac:dyDescent="0.35">
      <c r="D28" s="1" t="s">
        <v>30</v>
      </c>
      <c r="E28" s="22">
        <v>-1000</v>
      </c>
      <c r="F28" s="57">
        <v>-800</v>
      </c>
      <c r="G28" s="60">
        <f t="shared" si="3"/>
        <v>200</v>
      </c>
      <c r="H28" s="77">
        <v>-850</v>
      </c>
      <c r="I28" s="72">
        <f>H28-E28</f>
        <v>150</v>
      </c>
      <c r="J28" s="77">
        <v>-400</v>
      </c>
      <c r="K28" s="72">
        <f>J28-E28</f>
        <v>600</v>
      </c>
    </row>
    <row r="29" spans="3:11" x14ac:dyDescent="0.35">
      <c r="E29" s="22"/>
      <c r="F29" s="57"/>
      <c r="G29" s="59">
        <f>SUM(G27:G28)</f>
        <v>300</v>
      </c>
      <c r="H29" s="57"/>
      <c r="I29" s="71">
        <f>SUM(I27:I28)</f>
        <v>200</v>
      </c>
      <c r="J29" s="3"/>
      <c r="K29" s="71">
        <f>SUM(K27:K28)</f>
        <v>900</v>
      </c>
    </row>
    <row r="30" spans="3:11" x14ac:dyDescent="0.35">
      <c r="C30" s="28" t="s">
        <v>31</v>
      </c>
      <c r="E30" s="22"/>
      <c r="F30" s="57"/>
      <c r="G30" s="59"/>
      <c r="H30" s="57"/>
      <c r="I30" s="56"/>
      <c r="J30" s="3"/>
      <c r="K30" s="56"/>
    </row>
    <row r="31" spans="3:11" x14ac:dyDescent="0.35">
      <c r="D31" s="1" t="s">
        <v>32</v>
      </c>
      <c r="E31" s="22"/>
      <c r="F31" s="57">
        <v>-600</v>
      </c>
      <c r="G31" s="58">
        <f>F31-E31</f>
        <v>-600</v>
      </c>
      <c r="H31" s="77">
        <v>-1200</v>
      </c>
      <c r="I31" s="59">
        <f>H31-E31</f>
        <v>-1200</v>
      </c>
      <c r="J31" s="77">
        <v>-400</v>
      </c>
      <c r="K31" s="59">
        <f>J31-E31</f>
        <v>-400</v>
      </c>
    </row>
    <row r="32" spans="3:11" x14ac:dyDescent="0.35">
      <c r="D32" s="1" t="s">
        <v>33</v>
      </c>
      <c r="E32" s="22"/>
      <c r="F32" s="57">
        <v>0</v>
      </c>
      <c r="G32" s="58">
        <f t="shared" si="3"/>
        <v>0</v>
      </c>
      <c r="H32" s="77">
        <v>0</v>
      </c>
      <c r="I32" s="59">
        <f t="shared" ref="I32:I34" si="6">H32-E32</f>
        <v>0</v>
      </c>
      <c r="J32" s="77">
        <v>0</v>
      </c>
      <c r="K32" s="59">
        <f t="shared" ref="K32:K33" si="7">J32-E32</f>
        <v>0</v>
      </c>
    </row>
    <row r="33" spans="2:11" x14ac:dyDescent="0.35">
      <c r="D33" s="1" t="s">
        <v>34</v>
      </c>
      <c r="E33" s="22"/>
      <c r="F33" s="57">
        <v>0</v>
      </c>
      <c r="G33" s="58">
        <f t="shared" si="3"/>
        <v>0</v>
      </c>
      <c r="H33" s="77">
        <v>-200</v>
      </c>
      <c r="I33" s="59">
        <f t="shared" si="6"/>
        <v>-200</v>
      </c>
      <c r="J33" s="77">
        <v>0</v>
      </c>
      <c r="K33" s="59">
        <f t="shared" si="7"/>
        <v>0</v>
      </c>
    </row>
    <row r="34" spans="2:11" x14ac:dyDescent="0.35">
      <c r="D34" s="1" t="s">
        <v>35</v>
      </c>
      <c r="E34" s="22"/>
      <c r="F34" s="57">
        <v>0</v>
      </c>
      <c r="G34" s="60">
        <f t="shared" si="3"/>
        <v>0</v>
      </c>
      <c r="H34" s="77">
        <v>0</v>
      </c>
      <c r="I34" s="75">
        <f t="shared" si="6"/>
        <v>0</v>
      </c>
      <c r="J34" s="77">
        <v>0</v>
      </c>
      <c r="K34" s="75">
        <v>0</v>
      </c>
    </row>
    <row r="35" spans="2:11" x14ac:dyDescent="0.35">
      <c r="E35" s="22"/>
      <c r="F35" s="57"/>
      <c r="G35" s="59">
        <f>SUM(G31:G34)</f>
        <v>-600</v>
      </c>
      <c r="H35" s="57"/>
      <c r="I35" s="59">
        <f>SUM(I31:I34)</f>
        <v>-1400</v>
      </c>
      <c r="J35" s="3"/>
      <c r="K35" s="59">
        <f>SUM(K31:K34)</f>
        <v>-400</v>
      </c>
    </row>
    <row r="36" spans="2:11" ht="15" thickBot="1" x14ac:dyDescent="0.4">
      <c r="E36" s="22"/>
      <c r="F36" s="57"/>
      <c r="G36" s="59"/>
      <c r="H36" s="57"/>
      <c r="I36" s="74"/>
      <c r="J36" s="3"/>
      <c r="K36" s="74"/>
    </row>
    <row r="37" spans="2:11" ht="15" thickTop="1" x14ac:dyDescent="0.35">
      <c r="C37" s="1" t="s">
        <v>36</v>
      </c>
      <c r="E37" s="22"/>
      <c r="F37" s="57"/>
      <c r="G37" s="61">
        <f>SUM(G20,G25,G29,G35)</f>
        <v>5333.33</v>
      </c>
      <c r="H37" s="57"/>
      <c r="I37" s="71">
        <f>I20+I25+I29+I35</f>
        <v>5533.33</v>
      </c>
      <c r="J37" s="3"/>
      <c r="K37" s="71">
        <f>K20+K25+K29+K35</f>
        <v>9363.33</v>
      </c>
    </row>
    <row r="38" spans="2:11" x14ac:dyDescent="0.35">
      <c r="E38" s="22"/>
      <c r="F38" s="57"/>
      <c r="G38" s="59"/>
      <c r="H38" s="57"/>
      <c r="I38" s="56"/>
      <c r="J38" s="3"/>
      <c r="K38" s="56"/>
    </row>
    <row r="39" spans="2:11" x14ac:dyDescent="0.35">
      <c r="B39" s="27" t="s">
        <v>37</v>
      </c>
      <c r="C39" s="27"/>
      <c r="D39" s="27"/>
      <c r="E39" s="27"/>
      <c r="F39" s="2"/>
      <c r="G39" s="55"/>
      <c r="H39" s="2"/>
      <c r="I39" s="55"/>
      <c r="J39" s="2"/>
      <c r="K39" s="55"/>
    </row>
    <row r="40" spans="2:11" x14ac:dyDescent="0.35">
      <c r="C40" s="99">
        <v>3</v>
      </c>
      <c r="D40" s="1" t="s">
        <v>38</v>
      </c>
      <c r="F40" s="62">
        <v>1000</v>
      </c>
      <c r="G40" s="56"/>
      <c r="H40" s="62"/>
      <c r="I40" s="56"/>
      <c r="J40" s="62"/>
      <c r="K40" s="56"/>
    </row>
    <row r="41" spans="2:11" x14ac:dyDescent="0.35">
      <c r="B41" s="29" t="s">
        <v>39</v>
      </c>
      <c r="F41" s="3"/>
      <c r="G41" s="56"/>
      <c r="H41" s="3"/>
      <c r="I41" s="56"/>
      <c r="J41" s="3"/>
      <c r="K41" s="56"/>
    </row>
    <row r="42" spans="2:11" x14ac:dyDescent="0.35">
      <c r="C42" s="28" t="s">
        <v>40</v>
      </c>
      <c r="F42" s="3"/>
      <c r="G42" s="56"/>
      <c r="H42" s="3"/>
      <c r="I42" s="56"/>
      <c r="J42" s="3"/>
      <c r="K42" s="56"/>
    </row>
    <row r="43" spans="2:11" x14ac:dyDescent="0.35">
      <c r="D43" s="1" t="s">
        <v>22</v>
      </c>
      <c r="E43" s="20">
        <v>6</v>
      </c>
      <c r="F43" s="63">
        <v>4</v>
      </c>
      <c r="G43" s="64">
        <f>F43-E43</f>
        <v>-2</v>
      </c>
      <c r="H43" s="63">
        <v>3</v>
      </c>
      <c r="I43" s="12">
        <f>H43-E43</f>
        <v>-3</v>
      </c>
      <c r="J43" s="63">
        <v>2</v>
      </c>
      <c r="K43" s="56">
        <f>J43-E43</f>
        <v>-4</v>
      </c>
    </row>
    <row r="44" spans="2:11" x14ac:dyDescent="0.35">
      <c r="D44" s="1" t="s">
        <v>23</v>
      </c>
      <c r="E44" s="20">
        <v>16</v>
      </c>
      <c r="F44" s="63">
        <v>13</v>
      </c>
      <c r="G44" s="64">
        <f t="shared" ref="G44:G48" si="8">F44-E44</f>
        <v>-3</v>
      </c>
      <c r="H44" s="63">
        <v>12</v>
      </c>
      <c r="I44" s="12">
        <f>H44-E44</f>
        <v>-4</v>
      </c>
      <c r="J44" s="63">
        <v>11</v>
      </c>
      <c r="K44" s="56">
        <f>J44-E44</f>
        <v>-5</v>
      </c>
    </row>
    <row r="45" spans="2:11" x14ac:dyDescent="0.35">
      <c r="C45" s="28" t="s">
        <v>41</v>
      </c>
      <c r="E45" s="20"/>
      <c r="F45" s="63"/>
      <c r="G45" s="12"/>
      <c r="H45" s="63"/>
      <c r="I45" s="56"/>
      <c r="J45" s="3"/>
      <c r="K45" s="56"/>
    </row>
    <row r="46" spans="2:11" x14ac:dyDescent="0.35">
      <c r="D46" s="1" t="s">
        <v>25</v>
      </c>
      <c r="E46" s="20">
        <v>16</v>
      </c>
      <c r="F46" s="63">
        <v>12</v>
      </c>
      <c r="G46" s="64">
        <f t="shared" si="8"/>
        <v>-4</v>
      </c>
      <c r="H46" s="63">
        <v>10</v>
      </c>
      <c r="I46" s="12">
        <f>H46-E46</f>
        <v>-6</v>
      </c>
      <c r="J46" s="63">
        <v>9</v>
      </c>
      <c r="K46" s="56">
        <f t="shared" ref="K46:K48" si="9">J46-E46</f>
        <v>-7</v>
      </c>
    </row>
    <row r="47" spans="2:11" x14ac:dyDescent="0.35">
      <c r="D47" s="1" t="s">
        <v>26</v>
      </c>
      <c r="E47" s="20">
        <v>12</v>
      </c>
      <c r="F47" s="63">
        <v>11</v>
      </c>
      <c r="G47" s="64">
        <f t="shared" si="8"/>
        <v>-1</v>
      </c>
      <c r="H47" s="63">
        <v>10</v>
      </c>
      <c r="I47" s="12">
        <f t="shared" ref="I47:I48" si="10">H47-E47</f>
        <v>-2</v>
      </c>
      <c r="J47" s="63">
        <v>9</v>
      </c>
      <c r="K47" s="56">
        <f t="shared" si="9"/>
        <v>-3</v>
      </c>
    </row>
    <row r="48" spans="2:11" x14ac:dyDescent="0.35">
      <c r="D48" s="1" t="s">
        <v>27</v>
      </c>
      <c r="E48" s="20">
        <v>28</v>
      </c>
      <c r="F48" s="63">
        <v>25</v>
      </c>
      <c r="G48" s="64">
        <f t="shared" si="8"/>
        <v>-3</v>
      </c>
      <c r="H48" s="63">
        <v>23</v>
      </c>
      <c r="I48" s="12">
        <f t="shared" si="10"/>
        <v>-5</v>
      </c>
      <c r="J48" s="63">
        <v>21</v>
      </c>
      <c r="K48" s="56">
        <f t="shared" si="9"/>
        <v>-7</v>
      </c>
    </row>
    <row r="49" spans="2:11" x14ac:dyDescent="0.35">
      <c r="B49" s="29" t="s">
        <v>42</v>
      </c>
      <c r="F49" s="3"/>
      <c r="G49" s="56"/>
      <c r="H49" s="3"/>
      <c r="I49" s="56"/>
      <c r="J49" s="3"/>
      <c r="K49" s="56"/>
    </row>
    <row r="50" spans="2:11" x14ac:dyDescent="0.35">
      <c r="C50" s="28" t="s">
        <v>43</v>
      </c>
      <c r="F50" s="3"/>
      <c r="G50" s="56"/>
      <c r="H50" s="3"/>
      <c r="I50" s="56"/>
      <c r="J50" s="3"/>
      <c r="K50" s="56"/>
    </row>
    <row r="51" spans="2:11" x14ac:dyDescent="0.35">
      <c r="D51" s="1" t="s">
        <v>22</v>
      </c>
      <c r="E51" s="22">
        <f>E43*-$F$40</f>
        <v>-6000</v>
      </c>
      <c r="F51" s="57">
        <f>F43*-$F$40</f>
        <v>-4000</v>
      </c>
      <c r="G51" s="58">
        <f>F51-E51</f>
        <v>2000</v>
      </c>
      <c r="H51" s="57">
        <f>H43*-$F$40</f>
        <v>-3000</v>
      </c>
      <c r="I51" s="58">
        <f>H51-E51</f>
        <v>3000</v>
      </c>
      <c r="J51" s="57">
        <f>J43*-$F$40</f>
        <v>-2000</v>
      </c>
      <c r="K51" s="58">
        <f>J51-E51</f>
        <v>4000</v>
      </c>
    </row>
    <row r="52" spans="2:11" x14ac:dyDescent="0.35">
      <c r="D52" s="1" t="s">
        <v>23</v>
      </c>
      <c r="E52" s="22">
        <f>E44*-$F$40</f>
        <v>-16000</v>
      </c>
      <c r="F52" s="57">
        <f t="shared" ref="F52" si="11">F44*-$F$40</f>
        <v>-13000</v>
      </c>
      <c r="G52" s="60">
        <f t="shared" ref="G52" si="12">F52-E52</f>
        <v>3000</v>
      </c>
      <c r="H52" s="57">
        <f>H44*-$F$40</f>
        <v>-12000</v>
      </c>
      <c r="I52" s="60">
        <f>H52-E52</f>
        <v>4000</v>
      </c>
      <c r="J52" s="57">
        <f>J44*-$F$40</f>
        <v>-11000</v>
      </c>
      <c r="K52" s="60">
        <f>J52-E52</f>
        <v>5000</v>
      </c>
    </row>
    <row r="53" spans="2:11" x14ac:dyDescent="0.35">
      <c r="E53" s="22"/>
      <c r="F53" s="57"/>
      <c r="G53" s="59">
        <f>SUM(G51:G52)</f>
        <v>5000</v>
      </c>
      <c r="H53" s="57"/>
      <c r="I53" s="59">
        <f>SUM(I51:I52)</f>
        <v>7000</v>
      </c>
      <c r="J53" s="3"/>
      <c r="K53" s="59">
        <f>SUM(K51:K52)</f>
        <v>9000</v>
      </c>
    </row>
    <row r="54" spans="2:11" x14ac:dyDescent="0.35">
      <c r="C54" s="28" t="s">
        <v>44</v>
      </c>
      <c r="E54" s="22"/>
      <c r="G54" s="59"/>
      <c r="H54" s="57"/>
      <c r="I54" s="56"/>
      <c r="J54" s="3"/>
      <c r="K54" s="56"/>
    </row>
    <row r="55" spans="2:11" x14ac:dyDescent="0.35">
      <c r="D55" s="1" t="s">
        <v>25</v>
      </c>
      <c r="E55" s="22">
        <f>E46*-$F$40</f>
        <v>-16000</v>
      </c>
      <c r="F55" s="57">
        <f>F46*-$F$40</f>
        <v>-12000</v>
      </c>
      <c r="G55" s="58">
        <f>F55-E55</f>
        <v>4000</v>
      </c>
      <c r="H55" s="57">
        <f>H46*-$F$40</f>
        <v>-10000</v>
      </c>
      <c r="I55" s="58">
        <f>H55-E55</f>
        <v>6000</v>
      </c>
      <c r="J55" s="57">
        <f>J46*-$F$40</f>
        <v>-9000</v>
      </c>
      <c r="K55" s="58">
        <f>J55-E55</f>
        <v>7000</v>
      </c>
    </row>
    <row r="56" spans="2:11" x14ac:dyDescent="0.35">
      <c r="D56" s="1" t="s">
        <v>26</v>
      </c>
      <c r="E56" s="22">
        <f t="shared" ref="E56:E57" si="13">E47*-$F$40</f>
        <v>-12000</v>
      </c>
      <c r="F56" s="57">
        <f>F47*-$F$40</f>
        <v>-11000</v>
      </c>
      <c r="G56" s="58">
        <f>F56-E56</f>
        <v>1000</v>
      </c>
      <c r="H56" s="57">
        <f>H47*-$F$40</f>
        <v>-10000</v>
      </c>
      <c r="I56" s="58">
        <f t="shared" ref="I56:I57" si="14">H56-E56</f>
        <v>2000</v>
      </c>
      <c r="J56" s="57">
        <f t="shared" ref="J56:J57" si="15">J47*-$F$40</f>
        <v>-9000</v>
      </c>
      <c r="K56" s="58">
        <f t="shared" ref="K56:K57" si="16">J56-E56</f>
        <v>3000</v>
      </c>
    </row>
    <row r="57" spans="2:11" x14ac:dyDescent="0.35">
      <c r="D57" s="1" t="s">
        <v>27</v>
      </c>
      <c r="E57" s="22">
        <f t="shared" si="13"/>
        <v>-28000</v>
      </c>
      <c r="F57" s="57">
        <f>F48*-$F$40</f>
        <v>-25000</v>
      </c>
      <c r="G57" s="60">
        <f>F57-E57</f>
        <v>3000</v>
      </c>
      <c r="H57" s="57">
        <f>H48*-$F$40</f>
        <v>-23000</v>
      </c>
      <c r="I57" s="60">
        <f t="shared" si="14"/>
        <v>5000</v>
      </c>
      <c r="J57" s="57">
        <f t="shared" si="15"/>
        <v>-21000</v>
      </c>
      <c r="K57" s="60">
        <f t="shared" si="16"/>
        <v>7000</v>
      </c>
    </row>
    <row r="58" spans="2:11" x14ac:dyDescent="0.35">
      <c r="F58" s="3"/>
      <c r="G58" s="59">
        <f>SUM(G55:G57)</f>
        <v>8000</v>
      </c>
      <c r="H58" s="57"/>
      <c r="I58" s="59">
        <f>SUM(I55:I57)</f>
        <v>13000</v>
      </c>
      <c r="J58" s="3"/>
      <c r="K58" s="59">
        <f>SUM(K55:K57)</f>
        <v>17000</v>
      </c>
    </row>
    <row r="59" spans="2:11" x14ac:dyDescent="0.35">
      <c r="B59" s="29" t="s">
        <v>45</v>
      </c>
      <c r="F59" s="3"/>
      <c r="G59" s="59"/>
      <c r="H59" s="57"/>
      <c r="I59" s="56"/>
      <c r="J59" s="3"/>
      <c r="K59" s="56"/>
    </row>
    <row r="60" spans="2:11" x14ac:dyDescent="0.35">
      <c r="C60" s="28" t="s">
        <v>46</v>
      </c>
      <c r="F60" s="3"/>
      <c r="G60" s="59"/>
      <c r="H60" s="57"/>
      <c r="I60" s="56"/>
      <c r="J60" s="3"/>
      <c r="K60" s="56"/>
    </row>
    <row r="61" spans="2:11" x14ac:dyDescent="0.35">
      <c r="D61" s="1" t="s">
        <v>47</v>
      </c>
      <c r="E61" s="26">
        <v>-10000</v>
      </c>
      <c r="F61" s="65">
        <v>-13000</v>
      </c>
      <c r="G61" s="58">
        <f>F61-E61</f>
        <v>-3000</v>
      </c>
      <c r="H61" s="65">
        <v>-9000</v>
      </c>
      <c r="I61" s="58">
        <f>H61-E61</f>
        <v>1000</v>
      </c>
      <c r="J61" s="65">
        <v>-8000</v>
      </c>
      <c r="K61" s="58">
        <f>J61-E61</f>
        <v>2000</v>
      </c>
    </row>
    <row r="62" spans="2:11" x14ac:dyDescent="0.35">
      <c r="D62" s="1" t="s">
        <v>48</v>
      </c>
      <c r="E62" s="26">
        <v>-1250</v>
      </c>
      <c r="F62" s="65">
        <v>-750</v>
      </c>
      <c r="G62" s="60">
        <f>F62-E62</f>
        <v>500</v>
      </c>
      <c r="H62" s="65">
        <v>-750</v>
      </c>
      <c r="I62" s="60">
        <f>H62-E62</f>
        <v>500</v>
      </c>
      <c r="J62" s="65">
        <v>-750</v>
      </c>
      <c r="K62" s="60">
        <f>J62-E62</f>
        <v>500</v>
      </c>
    </row>
    <row r="63" spans="2:11" x14ac:dyDescent="0.35">
      <c r="E63" s="26"/>
      <c r="F63" s="65"/>
      <c r="G63" s="59">
        <f>SUM(G61:G62)</f>
        <v>-2500</v>
      </c>
      <c r="H63" s="57"/>
      <c r="I63" s="59">
        <f>SUM(I61:I62)</f>
        <v>1500</v>
      </c>
      <c r="J63" s="3"/>
      <c r="K63" s="59">
        <f>SUM(K61:K62)</f>
        <v>2500</v>
      </c>
    </row>
    <row r="64" spans="2:11" x14ac:dyDescent="0.35">
      <c r="E64" s="26"/>
      <c r="F64" s="65"/>
      <c r="G64" s="59"/>
      <c r="H64" s="57"/>
      <c r="I64" s="56"/>
      <c r="J64" s="3"/>
      <c r="K64" s="56"/>
    </row>
    <row r="65" spans="1:24" x14ac:dyDescent="0.35">
      <c r="C65" s="28" t="s">
        <v>49</v>
      </c>
      <c r="E65" s="26">
        <v>0</v>
      </c>
      <c r="F65" s="65">
        <v>0</v>
      </c>
      <c r="G65" s="58">
        <f>F65-E65</f>
        <v>0</v>
      </c>
      <c r="H65" s="76">
        <v>0</v>
      </c>
      <c r="I65" s="59">
        <f>H65-E65</f>
        <v>0</v>
      </c>
      <c r="J65" s="76">
        <v>0</v>
      </c>
      <c r="K65" s="59">
        <f>J65-E65</f>
        <v>0</v>
      </c>
    </row>
    <row r="66" spans="1:24" ht="15" thickBot="1" x14ac:dyDescent="0.4">
      <c r="F66" s="3"/>
      <c r="G66" s="59"/>
      <c r="H66" s="57"/>
      <c r="I66" s="74"/>
      <c r="J66" s="3"/>
      <c r="K66" s="74"/>
    </row>
    <row r="67" spans="1:24" ht="15" thickTop="1" x14ac:dyDescent="0.35">
      <c r="B67" s="1" t="s">
        <v>36</v>
      </c>
      <c r="F67" s="3"/>
      <c r="G67" s="61">
        <f>SUM(G53,G58,G63,G65)</f>
        <v>10500</v>
      </c>
      <c r="H67" s="57"/>
      <c r="I67" s="71">
        <f>I65+I63+I58+I53</f>
        <v>21500</v>
      </c>
      <c r="J67" s="3"/>
      <c r="K67" s="71">
        <f>K65+K63+K58+K53</f>
        <v>28500</v>
      </c>
    </row>
    <row r="68" spans="1:24" x14ac:dyDescent="0.35">
      <c r="F68" s="3"/>
      <c r="G68" s="56"/>
      <c r="H68" s="3"/>
      <c r="I68" s="56"/>
      <c r="J68" s="3"/>
      <c r="K68" s="56"/>
    </row>
    <row r="69" spans="1:24" x14ac:dyDescent="0.35">
      <c r="B69" s="27" t="s">
        <v>50</v>
      </c>
      <c r="C69" s="27"/>
      <c r="D69" s="27"/>
      <c r="E69" s="51" t="s">
        <v>51</v>
      </c>
      <c r="F69" s="66" t="s">
        <v>52</v>
      </c>
      <c r="G69" s="55" t="s">
        <v>53</v>
      </c>
      <c r="H69" s="66" t="s">
        <v>54</v>
      </c>
      <c r="I69" s="73" t="s">
        <v>55</v>
      </c>
      <c r="J69" s="2"/>
      <c r="K69" s="55"/>
    </row>
    <row r="70" spans="1:24" x14ac:dyDescent="0.35">
      <c r="C70" s="28" t="s">
        <v>56</v>
      </c>
      <c r="F70" s="3"/>
      <c r="G70" s="56"/>
      <c r="H70" s="3"/>
      <c r="I70" s="56"/>
      <c r="J70" s="3"/>
      <c r="K70" s="56"/>
    </row>
    <row r="71" spans="1:24" ht="15.5" x14ac:dyDescent="0.35">
      <c r="A71" s="52" t="s">
        <v>57</v>
      </c>
      <c r="D71" s="1" t="s">
        <v>58</v>
      </c>
      <c r="E71" s="78"/>
      <c r="F71" s="100" t="s">
        <v>59</v>
      </c>
      <c r="G71" s="104"/>
      <c r="H71" s="100" t="s">
        <v>62</v>
      </c>
      <c r="I71" s="100"/>
      <c r="J71" s="101"/>
      <c r="K71" s="101"/>
      <c r="M71" s="1" t="s">
        <v>115</v>
      </c>
    </row>
    <row r="72" spans="1:24" ht="15.5" x14ac:dyDescent="0.35">
      <c r="A72" s="52" t="s">
        <v>59</v>
      </c>
      <c r="D72" s="1" t="s">
        <v>60</v>
      </c>
      <c r="E72" s="79"/>
      <c r="F72" s="100" t="s">
        <v>62</v>
      </c>
      <c r="G72" s="110" t="s">
        <v>64</v>
      </c>
      <c r="H72" s="100" t="s">
        <v>59</v>
      </c>
      <c r="I72" s="100"/>
      <c r="J72" s="101"/>
      <c r="K72" s="100"/>
    </row>
    <row r="73" spans="1:24" ht="15.5" x14ac:dyDescent="0.35">
      <c r="A73" s="53">
        <v>0</v>
      </c>
      <c r="D73" s="1" t="s">
        <v>61</v>
      </c>
      <c r="E73" s="80"/>
      <c r="F73" s="100"/>
      <c r="G73" s="102"/>
      <c r="H73" s="100"/>
      <c r="I73" s="102"/>
      <c r="J73" s="101"/>
      <c r="K73" s="103"/>
      <c r="M73" s="1" t="s">
        <v>116</v>
      </c>
    </row>
    <row r="74" spans="1:24" ht="15.5" x14ac:dyDescent="0.35">
      <c r="A74" s="52" t="s">
        <v>62</v>
      </c>
      <c r="C74" s="28" t="s">
        <v>63</v>
      </c>
      <c r="E74" s="80"/>
      <c r="F74" s="100"/>
      <c r="G74" s="81"/>
      <c r="H74" s="100"/>
      <c r="I74" s="81"/>
      <c r="J74" s="101"/>
      <c r="K74" s="81"/>
    </row>
    <row r="75" spans="1:24" ht="15.5" x14ac:dyDescent="0.35">
      <c r="A75" s="52" t="s">
        <v>64</v>
      </c>
      <c r="D75" s="1" t="s">
        <v>65</v>
      </c>
      <c r="E75" s="79"/>
      <c r="F75" s="100"/>
      <c r="G75" s="100"/>
      <c r="H75" s="100"/>
      <c r="I75" s="100"/>
      <c r="J75" s="101"/>
      <c r="K75" s="100"/>
    </row>
    <row r="76" spans="1:24" ht="15.5" x14ac:dyDescent="0.35">
      <c r="D76" s="1" t="s">
        <v>66</v>
      </c>
      <c r="E76" s="79"/>
      <c r="F76" s="100"/>
      <c r="G76" s="100"/>
      <c r="H76" s="100"/>
      <c r="I76" s="100"/>
      <c r="J76" s="101"/>
      <c r="K76" s="100"/>
    </row>
    <row r="77" spans="1:24" x14ac:dyDescent="0.35">
      <c r="F77" s="3"/>
      <c r="G77" s="56"/>
      <c r="H77" s="3"/>
      <c r="I77" s="56"/>
      <c r="J77" s="3"/>
      <c r="K77" s="56"/>
    </row>
    <row r="78" spans="1:24" x14ac:dyDescent="0.35">
      <c r="B78" s="45" t="s">
        <v>67</v>
      </c>
      <c r="C78" s="45"/>
      <c r="D78" s="45"/>
      <c r="E78" s="45"/>
      <c r="F78" s="67"/>
      <c r="G78" s="68"/>
      <c r="H78" s="67"/>
      <c r="I78" s="68"/>
      <c r="J78" s="67"/>
      <c r="K78" s="68"/>
    </row>
    <row r="79" spans="1:24" x14ac:dyDescent="0.35">
      <c r="B79" s="1" t="s">
        <v>68</v>
      </c>
      <c r="C79" s="20"/>
      <c r="F79" s="3"/>
      <c r="G79" s="69">
        <v>0.02</v>
      </c>
      <c r="H79" s="82"/>
      <c r="I79" s="83">
        <f>G79</f>
        <v>0.02</v>
      </c>
      <c r="J79" s="63"/>
      <c r="K79" s="83">
        <f>G79</f>
        <v>0.02</v>
      </c>
    </row>
    <row r="80" spans="1:24" hidden="1" x14ac:dyDescent="0.35">
      <c r="C80" s="20"/>
      <c r="F80" s="3"/>
      <c r="G80" s="12"/>
      <c r="H80" s="63"/>
      <c r="I80" s="12"/>
      <c r="J80" s="63"/>
      <c r="K80" s="12"/>
      <c r="N80" s="122"/>
      <c r="O80" s="122"/>
      <c r="P80" s="122"/>
      <c r="Q80" s="122"/>
      <c r="R80" s="122"/>
      <c r="S80" s="122"/>
      <c r="T80" s="122"/>
      <c r="U80" s="122"/>
      <c r="V80" s="122"/>
      <c r="W80" s="122"/>
      <c r="X80" s="122"/>
    </row>
    <row r="81" spans="1:43" x14ac:dyDescent="0.35">
      <c r="B81" s="1" t="s">
        <v>69</v>
      </c>
      <c r="C81" s="20"/>
      <c r="F81" s="3"/>
      <c r="G81" s="84">
        <f>VLOOKUP(1,E101:F130,2,FALSE)</f>
        <v>3.6419269089128239</v>
      </c>
      <c r="H81" s="85"/>
      <c r="I81" s="84">
        <f>VLOOKUP(1,K101:L130,2,FALSE)</f>
        <v>2.9214328522300783</v>
      </c>
      <c r="J81" s="63"/>
      <c r="K81" s="84">
        <f>VLOOKUP(1,Q101:R130,2,FALSE)</f>
        <v>1.4095798124949013</v>
      </c>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row>
    <row r="82" spans="1:43" ht="17.25" customHeight="1" x14ac:dyDescent="0.35">
      <c r="B82" s="1" t="s">
        <v>70</v>
      </c>
      <c r="C82" s="20"/>
      <c r="F82" s="3"/>
      <c r="G82" s="31">
        <v>1</v>
      </c>
      <c r="H82" s="63"/>
      <c r="I82" s="31">
        <f>G82</f>
        <v>1</v>
      </c>
      <c r="J82" s="63"/>
      <c r="K82" s="31">
        <f>G82</f>
        <v>1</v>
      </c>
    </row>
    <row r="83" spans="1:43" ht="17.25" hidden="1" customHeight="1" x14ac:dyDescent="0.35">
      <c r="B83" s="114" t="s">
        <v>71</v>
      </c>
      <c r="C83" s="20"/>
      <c r="F83" s="3"/>
      <c r="G83" s="31"/>
      <c r="H83" s="63"/>
      <c r="I83" s="31"/>
      <c r="J83" s="63"/>
      <c r="K83" s="31"/>
    </row>
    <row r="84" spans="1:43" ht="17.25" hidden="1" customHeight="1" x14ac:dyDescent="0.35">
      <c r="B84" s="114" t="s">
        <v>72</v>
      </c>
      <c r="C84" s="20"/>
      <c r="F84" s="3"/>
      <c r="G84" s="31"/>
      <c r="H84" s="63"/>
      <c r="I84" s="31"/>
      <c r="J84" s="63"/>
      <c r="K84" s="31"/>
    </row>
    <row r="85" spans="1:43" x14ac:dyDescent="0.35">
      <c r="B85" s="1" t="s">
        <v>73</v>
      </c>
      <c r="C85" s="20"/>
      <c r="F85" s="4"/>
      <c r="G85" s="86">
        <f>VLOOKUP(G82,A100:D130,3,FALSE)</f>
        <v>0.28212115272727273</v>
      </c>
      <c r="H85" s="87"/>
      <c r="I85" s="86">
        <f>VLOOKUP(I82,G100:K130,3,FALSE)</f>
        <v>0.34904694861660079</v>
      </c>
      <c r="J85" s="87"/>
      <c r="K85" s="86">
        <f>VLOOKUP(K82,M100:Q130,3,FALSE)</f>
        <v>0.71357814230769234</v>
      </c>
      <c r="M85" s="48"/>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row>
    <row r="86" spans="1:43" x14ac:dyDescent="0.35">
      <c r="A86" s="44"/>
      <c r="B86" s="44"/>
      <c r="C86" s="20"/>
      <c r="D86" s="44"/>
      <c r="E86" s="44"/>
      <c r="F86" s="44"/>
      <c r="G86" s="44"/>
      <c r="H86" s="44"/>
      <c r="I86" s="44"/>
      <c r="J86" s="44"/>
      <c r="K86" s="44"/>
      <c r="L86" s="44"/>
      <c r="M86" s="93"/>
      <c r="N86" s="44"/>
      <c r="O86" s="91"/>
      <c r="P86" s="91"/>
      <c r="Q86" s="91"/>
      <c r="R86" s="91"/>
      <c r="S86" s="91"/>
      <c r="T86" s="47"/>
      <c r="U86" s="47"/>
      <c r="V86" s="47"/>
      <c r="W86" s="47"/>
      <c r="X86" s="47"/>
      <c r="Y86" s="47"/>
      <c r="Z86" s="47"/>
      <c r="AA86" s="47"/>
      <c r="AB86" s="47"/>
      <c r="AC86" s="47"/>
      <c r="AD86" s="47"/>
      <c r="AE86" s="47"/>
      <c r="AF86" s="47"/>
      <c r="AG86" s="47"/>
      <c r="AH86" s="47"/>
      <c r="AI86" s="47"/>
      <c r="AJ86" s="47"/>
      <c r="AK86" s="47"/>
      <c r="AL86" s="47"/>
      <c r="AM86" s="47"/>
      <c r="AN86" s="47"/>
      <c r="AO86" s="47"/>
      <c r="AP86" s="47"/>
      <c r="AQ86" s="47"/>
    </row>
    <row r="87" spans="1:43" ht="306" customHeight="1" x14ac:dyDescent="0.35">
      <c r="A87" s="44"/>
      <c r="B87" s="44"/>
      <c r="C87" s="44"/>
      <c r="D87" s="44"/>
      <c r="E87" s="44"/>
      <c r="F87" s="44"/>
      <c r="G87" s="44"/>
      <c r="H87" s="44"/>
      <c r="I87" s="44"/>
      <c r="J87" s="44"/>
      <c r="K87" s="44"/>
      <c r="L87" s="44"/>
      <c r="M87" s="93"/>
      <c r="N87" s="90"/>
      <c r="O87" s="92"/>
      <c r="P87" s="92"/>
      <c r="Q87" s="92"/>
      <c r="R87" s="92"/>
      <c r="S87" s="92"/>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row>
    <row r="88" spans="1:43" x14ac:dyDescent="0.35">
      <c r="A88" s="44"/>
      <c r="B88" s="44"/>
      <c r="C88" s="44"/>
      <c r="D88" s="44"/>
      <c r="E88" s="44"/>
      <c r="F88" s="44"/>
      <c r="G88" s="44"/>
      <c r="H88" s="44"/>
      <c r="I88" s="44"/>
      <c r="J88" s="44"/>
      <c r="K88" s="44"/>
      <c r="L88" s="44"/>
      <c r="M88" s="44"/>
      <c r="N88" s="44"/>
      <c r="O88" s="44"/>
      <c r="P88" s="44"/>
      <c r="Q88" s="44"/>
      <c r="R88" s="44"/>
      <c r="S88" s="44"/>
    </row>
    <row r="89" spans="1:43" x14ac:dyDescent="0.35">
      <c r="A89" s="44"/>
      <c r="B89" s="44"/>
      <c r="C89" s="44"/>
      <c r="D89" s="44"/>
      <c r="E89" s="44"/>
      <c r="F89" s="44"/>
      <c r="G89" s="44"/>
      <c r="H89" s="44"/>
      <c r="I89" s="44"/>
      <c r="J89" s="44"/>
      <c r="K89" s="44"/>
      <c r="L89" s="44"/>
      <c r="M89" s="44"/>
      <c r="N89" s="44"/>
      <c r="O89" s="44"/>
      <c r="P89" s="44"/>
      <c r="Q89" s="44"/>
      <c r="R89" s="44"/>
      <c r="S89" s="44"/>
    </row>
    <row r="90" spans="1:43" x14ac:dyDescent="0.35">
      <c r="A90" s="44"/>
      <c r="B90" s="44"/>
      <c r="C90" s="44"/>
      <c r="D90" s="44"/>
      <c r="E90" s="44"/>
      <c r="F90" s="44"/>
      <c r="G90" s="44"/>
      <c r="H90" s="44"/>
      <c r="I90" s="44"/>
      <c r="J90" s="44"/>
      <c r="K90" s="44"/>
      <c r="L90" s="44"/>
      <c r="M90" s="44"/>
      <c r="N90" s="44"/>
      <c r="O90" s="44"/>
      <c r="P90" s="44"/>
      <c r="Q90" s="44"/>
      <c r="R90" s="44"/>
      <c r="S90" s="44"/>
    </row>
    <row r="91" spans="1:43" x14ac:dyDescent="0.35">
      <c r="A91" s="44"/>
      <c r="B91" s="44"/>
      <c r="C91" s="44"/>
      <c r="D91" s="44"/>
      <c r="E91" s="44"/>
      <c r="F91" s="44"/>
      <c r="G91" s="44"/>
      <c r="H91" s="44"/>
      <c r="I91" s="44"/>
      <c r="J91" s="44"/>
      <c r="K91" s="44"/>
      <c r="L91" s="44"/>
      <c r="M91" s="44"/>
      <c r="N91" s="44"/>
      <c r="O91" s="44"/>
      <c r="P91" s="44"/>
      <c r="Q91" s="44"/>
      <c r="R91" s="44"/>
      <c r="S91" s="44"/>
    </row>
    <row r="92" spans="1:43" x14ac:dyDescent="0.35">
      <c r="A92" s="44"/>
      <c r="B92" s="44"/>
      <c r="C92" s="44"/>
      <c r="D92" s="44"/>
      <c r="E92" s="44"/>
      <c r="F92" s="44"/>
      <c r="G92" s="44"/>
      <c r="H92" s="44"/>
      <c r="I92" s="44"/>
      <c r="J92" s="44"/>
      <c r="K92" s="44"/>
      <c r="L92" s="44"/>
      <c r="M92" s="44"/>
      <c r="N92" s="44"/>
      <c r="O92" s="44"/>
      <c r="P92" s="44"/>
      <c r="Q92" s="44"/>
      <c r="R92" s="44"/>
      <c r="S92" s="44"/>
    </row>
    <row r="93" spans="1:43" x14ac:dyDescent="0.35">
      <c r="A93" s="44"/>
      <c r="B93" s="44"/>
      <c r="C93" s="44"/>
      <c r="D93" s="44"/>
      <c r="E93" s="44"/>
      <c r="F93" s="44"/>
      <c r="G93" s="44"/>
      <c r="H93" s="44"/>
      <c r="I93" s="44"/>
      <c r="J93" s="44"/>
      <c r="K93" s="44"/>
      <c r="L93" s="44"/>
      <c r="M93" s="44"/>
      <c r="N93" s="44"/>
      <c r="O93" s="44"/>
      <c r="P93" s="44"/>
      <c r="Q93" s="44"/>
      <c r="R93" s="44"/>
      <c r="S93" s="44"/>
    </row>
    <row r="94" spans="1:43" x14ac:dyDescent="0.35">
      <c r="A94" s="44"/>
      <c r="B94" s="44"/>
      <c r="C94" s="44"/>
      <c r="D94" s="44"/>
      <c r="E94" s="44"/>
      <c r="F94" s="44"/>
      <c r="G94" s="44"/>
      <c r="H94" s="44"/>
      <c r="I94" s="44"/>
      <c r="J94" s="44"/>
      <c r="K94" s="44"/>
      <c r="L94" s="44"/>
      <c r="M94" s="44"/>
      <c r="N94" s="44"/>
      <c r="O94" s="44"/>
      <c r="P94" s="44"/>
      <c r="Q94" s="44"/>
      <c r="R94" s="44"/>
      <c r="S94" s="44"/>
    </row>
    <row r="95" spans="1:43" x14ac:dyDescent="0.35">
      <c r="A95" s="44"/>
      <c r="B95" s="44"/>
      <c r="C95" s="44"/>
      <c r="D95" s="44"/>
      <c r="E95" s="44"/>
      <c r="F95" s="44"/>
      <c r="G95" s="44"/>
      <c r="H95" s="44"/>
      <c r="I95" s="44"/>
      <c r="J95" s="44"/>
      <c r="K95" s="44"/>
      <c r="L95" s="44"/>
      <c r="M95" s="44"/>
      <c r="N95" s="44"/>
      <c r="O95" s="44"/>
      <c r="P95" s="44"/>
      <c r="Q95" s="44"/>
      <c r="R95" s="44"/>
      <c r="S95" s="44"/>
      <c r="T95" s="23"/>
    </row>
    <row r="96" spans="1:43" hidden="1" x14ac:dyDescent="0.35">
      <c r="A96" s="117" t="s">
        <v>7</v>
      </c>
      <c r="B96" s="117"/>
      <c r="C96" s="117"/>
      <c r="D96" s="117"/>
      <c r="E96" s="117"/>
      <c r="F96" s="117"/>
      <c r="G96" s="44"/>
      <c r="H96" s="117" t="s">
        <v>9</v>
      </c>
      <c r="I96" s="117"/>
      <c r="J96" s="117"/>
      <c r="K96" s="117"/>
      <c r="L96" s="117"/>
      <c r="M96" s="44"/>
      <c r="N96" s="117" t="s">
        <v>11</v>
      </c>
      <c r="O96" s="117"/>
      <c r="P96" s="117"/>
      <c r="Q96" s="117"/>
      <c r="R96" s="117"/>
      <c r="S96" s="117"/>
      <c r="T96" s="23"/>
    </row>
    <row r="97" spans="1:25" hidden="1" x14ac:dyDescent="0.35">
      <c r="A97" s="44"/>
      <c r="B97" s="44"/>
      <c r="C97" s="44"/>
      <c r="D97" s="44"/>
      <c r="E97" s="44"/>
      <c r="F97" s="44"/>
      <c r="G97" s="44"/>
      <c r="H97" s="44"/>
      <c r="I97" s="44"/>
      <c r="J97" s="44"/>
      <c r="K97" s="44"/>
      <c r="L97" s="44"/>
      <c r="M97" s="44"/>
      <c r="N97" s="44"/>
      <c r="O97" s="44"/>
      <c r="P97" s="44"/>
      <c r="Q97" s="44"/>
      <c r="R97" s="44"/>
      <c r="S97" s="44"/>
      <c r="T97" s="23"/>
    </row>
    <row r="98" spans="1:25" hidden="1" x14ac:dyDescent="0.35">
      <c r="A98" s="120" t="s">
        <v>74</v>
      </c>
      <c r="B98" s="120"/>
      <c r="C98" s="120"/>
      <c r="D98" s="120"/>
      <c r="E98" s="44"/>
      <c r="F98" s="44"/>
      <c r="G98" s="44"/>
      <c r="H98" s="44"/>
      <c r="I98" s="44"/>
      <c r="J98" s="44"/>
      <c r="K98" s="44"/>
      <c r="L98" s="44"/>
      <c r="M98" s="44"/>
      <c r="N98" s="44"/>
      <c r="O98" s="44"/>
      <c r="P98" s="44"/>
      <c r="Q98" s="44"/>
      <c r="R98" s="44"/>
      <c r="S98" s="44"/>
      <c r="T98" s="23"/>
    </row>
    <row r="99" spans="1:25" ht="29" hidden="1" x14ac:dyDescent="0.35">
      <c r="A99" s="113" t="s">
        <v>75</v>
      </c>
      <c r="B99" s="44" t="s">
        <v>76</v>
      </c>
      <c r="C99" s="44" t="s">
        <v>77</v>
      </c>
      <c r="D99" s="113" t="s">
        <v>78</v>
      </c>
      <c r="E99" s="44" t="s">
        <v>79</v>
      </c>
      <c r="F99" s="44"/>
      <c r="G99" s="44"/>
      <c r="H99" s="44" t="s">
        <v>76</v>
      </c>
      <c r="I99" s="44" t="s">
        <v>77</v>
      </c>
      <c r="J99" s="113" t="s">
        <v>78</v>
      </c>
      <c r="K99" s="44" t="s">
        <v>79</v>
      </c>
      <c r="L99" s="44"/>
      <c r="M99" s="44"/>
      <c r="N99" s="44" t="s">
        <v>76</v>
      </c>
      <c r="O99" s="44" t="s">
        <v>77</v>
      </c>
      <c r="P99" s="113" t="s">
        <v>78</v>
      </c>
      <c r="Q99" s="44" t="s">
        <v>79</v>
      </c>
      <c r="R99" s="44"/>
      <c r="S99" s="44"/>
      <c r="T99" s="23"/>
      <c r="V99" s="1" t="str">
        <f>A99</f>
        <v>Jaar</v>
      </c>
      <c r="W99" s="105" t="str">
        <f>B3</f>
        <v>BC variant: als het tegen zit</v>
      </c>
      <c r="X99" s="105" t="str">
        <f>B4</f>
        <v>BC variant: de verwachting</v>
      </c>
      <c r="Y99" s="105" t="str">
        <f>B5</f>
        <v>Variant: Als het mee zit</v>
      </c>
    </row>
    <row r="100" spans="1:25" hidden="1" x14ac:dyDescent="0.35">
      <c r="A100" s="113">
        <v>0</v>
      </c>
      <c r="B100" s="44"/>
      <c r="C100" s="44"/>
      <c r="D100" s="90">
        <f>G14</f>
        <v>-55000</v>
      </c>
      <c r="E100" s="44"/>
      <c r="F100" s="44"/>
      <c r="G100" s="44">
        <v>0</v>
      </c>
      <c r="H100" s="44"/>
      <c r="I100" s="44"/>
      <c r="J100" s="90">
        <f>I14</f>
        <v>-75900</v>
      </c>
      <c r="K100" s="44"/>
      <c r="L100" s="44"/>
      <c r="M100" s="44">
        <v>0</v>
      </c>
      <c r="N100" s="44"/>
      <c r="O100" s="44"/>
      <c r="P100" s="90">
        <f>K14</f>
        <v>-52000</v>
      </c>
      <c r="Q100" s="44"/>
      <c r="R100" s="44"/>
      <c r="S100" s="44"/>
      <c r="T100" s="23"/>
      <c r="V100" s="1" t="s">
        <v>80</v>
      </c>
      <c r="W100" s="22">
        <f>-1*D100</f>
        <v>55000</v>
      </c>
      <c r="X100" s="22">
        <f>-1*J100</f>
        <v>75900</v>
      </c>
      <c r="Y100" s="22">
        <f>-1*P100</f>
        <v>52000</v>
      </c>
    </row>
    <row r="101" spans="1:25" hidden="1" x14ac:dyDescent="0.35">
      <c r="A101" s="113">
        <v>1</v>
      </c>
      <c r="B101" s="91">
        <f>-D100/D101</f>
        <v>3.5445764712534786</v>
      </c>
      <c r="C101" s="92">
        <f>SUM($D$101:D101)/-$D$100</f>
        <v>0.28212115272727273</v>
      </c>
      <c r="D101" s="90">
        <f t="shared" ref="D101:D130" si="17">($G$37+$G$67)*(1-$G$79)^A101</f>
        <v>15516.663399999999</v>
      </c>
      <c r="E101" s="44">
        <f>IF(-$D$100&lt;SUM($D$101:D101),1,0)</f>
        <v>0</v>
      </c>
      <c r="F101" s="91">
        <f t="shared" ref="F101:F129" si="18">B101</f>
        <v>3.5445764712534786</v>
      </c>
      <c r="G101" s="44">
        <v>1</v>
      </c>
      <c r="H101" s="91">
        <f>-J100/J101</f>
        <v>2.8649441112817668</v>
      </c>
      <c r="I101" s="92">
        <f>SUM($J$101:J101)/-$J$100</f>
        <v>0.34904694861660079</v>
      </c>
      <c r="J101" s="90">
        <f>($I$37+$I$67)*(1-$G$79)^A101</f>
        <v>26492.663400000001</v>
      </c>
      <c r="K101" s="44">
        <f>IF(-$J$100&lt;SUM($J$101:J101),1,0)</f>
        <v>0</v>
      </c>
      <c r="L101" s="91">
        <f>H101</f>
        <v>2.8649441112817668</v>
      </c>
      <c r="M101" s="44">
        <v>1</v>
      </c>
      <c r="N101" s="91">
        <f>-P100/P101</f>
        <v>1.4013882162450033</v>
      </c>
      <c r="O101" s="92">
        <f>SUM($P$101:P101)/-$P$100</f>
        <v>0.71357814230769234</v>
      </c>
      <c r="P101" s="90">
        <f t="shared" ref="P101:P130" si="19">($K$37+$K$67)*(1-$G$79)^A101</f>
        <v>37106.063399999999</v>
      </c>
      <c r="Q101" s="44">
        <f>IF(-$P$100&lt;SUM($P$101:P101),1,0)</f>
        <v>0</v>
      </c>
      <c r="R101" s="91">
        <f>N101</f>
        <v>1.4013882162450033</v>
      </c>
      <c r="S101" s="44"/>
      <c r="T101" s="23"/>
      <c r="V101" s="1" t="s">
        <v>81</v>
      </c>
      <c r="W101" s="108">
        <f>W100-D101</f>
        <v>39483.336600000002</v>
      </c>
      <c r="X101" s="108">
        <f>X100-J101</f>
        <v>49407.336599999995</v>
      </c>
      <c r="Y101" s="108">
        <f>Y100-P101</f>
        <v>14893.936600000001</v>
      </c>
    </row>
    <row r="102" spans="1:25" hidden="1" x14ac:dyDescent="0.35">
      <c r="A102" s="113">
        <v>2</v>
      </c>
      <c r="B102" s="91">
        <f>A101+(-$D$100-SUM($D$101:D101))/D102</f>
        <v>3.596506603319876</v>
      </c>
      <c r="C102" s="92">
        <f>SUM($D$101:D102)/-$D$100</f>
        <v>0.55859988240000003</v>
      </c>
      <c r="D102" s="90">
        <f>($G$37+$G$67)*(1-$G$79)^A102</f>
        <v>15206.330131999999</v>
      </c>
      <c r="E102" s="44">
        <f>IF(-$D$100&lt;SUM($D$101:D102),1,0)</f>
        <v>0</v>
      </c>
      <c r="F102" s="91">
        <f t="shared" si="18"/>
        <v>3.596506603319876</v>
      </c>
      <c r="G102" s="44">
        <v>2</v>
      </c>
      <c r="H102" s="91">
        <f>A101+(-$J$100-SUM($J$101:J101))/J102</f>
        <v>2.9030041951854768</v>
      </c>
      <c r="I102" s="92">
        <f>SUM($J$101:J102)/-$J$100</f>
        <v>0.6911129582608696</v>
      </c>
      <c r="J102" s="90">
        <f t="shared" ref="J102:J130" si="20">($I$37+$I$67)*(1-$G$79)^A102</f>
        <v>25962.810131999999</v>
      </c>
      <c r="K102" s="44">
        <f>IF(-$J$100&lt;SUM($J$101:J102),1,0)</f>
        <v>0</v>
      </c>
      <c r="L102" s="91">
        <f>H102</f>
        <v>2.9030041951854768</v>
      </c>
      <c r="M102" s="44">
        <v>2</v>
      </c>
      <c r="N102" s="91">
        <f>A101+(-$P$100-SUM($P$101:P101))/P102</f>
        <v>1.4095798124949013</v>
      </c>
      <c r="O102" s="92">
        <f>SUM($P$101:P102)/-$P$100</f>
        <v>1.4128847217692306</v>
      </c>
      <c r="P102" s="90">
        <f t="shared" si="19"/>
        <v>36363.942131999996</v>
      </c>
      <c r="Q102" s="44">
        <f>IF(-$P$100&lt;SUM($P$101:P102),1,0)</f>
        <v>1</v>
      </c>
      <c r="R102" s="91">
        <f t="shared" ref="R102:R130" si="21">N102</f>
        <v>1.4095798124949013</v>
      </c>
      <c r="S102" s="44"/>
      <c r="T102" s="23"/>
      <c r="V102" s="1" t="s">
        <v>82</v>
      </c>
      <c r="W102" s="108">
        <f t="shared" ref="W102:W130" si="22">W101-D102</f>
        <v>24277.006468000003</v>
      </c>
      <c r="X102" s="108">
        <f t="shared" ref="X102:X130" si="23">X101-J102</f>
        <v>23444.526467999996</v>
      </c>
      <c r="Y102" s="108">
        <f t="shared" ref="Y102:Y130" si="24">Y101-P102</f>
        <v>-21470.005531999996</v>
      </c>
    </row>
    <row r="103" spans="1:25" hidden="1" x14ac:dyDescent="0.35">
      <c r="A103" s="113">
        <v>3</v>
      </c>
      <c r="B103" s="91">
        <f>A102+(-$D$100-SUM($D$101:D102))/D103</f>
        <v>3.6290883707345674</v>
      </c>
      <c r="C103" s="92">
        <f>SUM($D$101:D103)/-$D$100</f>
        <v>0.82954903747927267</v>
      </c>
      <c r="D103" s="90">
        <f t="shared" si="17"/>
        <v>14902.203529359998</v>
      </c>
      <c r="E103" s="44">
        <f>IF(-$D$100&lt;SUM($D$101:D103),1,0)</f>
        <v>0</v>
      </c>
      <c r="F103" s="91">
        <f t="shared" si="18"/>
        <v>3.6290883707345674</v>
      </c>
      <c r="G103" s="44">
        <v>3</v>
      </c>
      <c r="H103" s="91">
        <f>A102+(-$J$100-SUM($J$101:J102))/J103</f>
        <v>2.9214328522300783</v>
      </c>
      <c r="I103" s="92">
        <f>SUM($J$101:J103)/-$J$100</f>
        <v>1.026337647712253</v>
      </c>
      <c r="J103" s="90">
        <f t="shared" si="20"/>
        <v>25443.553929359998</v>
      </c>
      <c r="K103" s="44">
        <f>IF(-$J$100&lt;SUM($J$101:J103),1,0)</f>
        <v>1</v>
      </c>
      <c r="L103" s="91">
        <f>H103</f>
        <v>2.9214328522300783</v>
      </c>
      <c r="M103" s="44">
        <v>3</v>
      </c>
      <c r="N103" s="91">
        <f>A102+(-$P$100-SUM($P$101:P102))/P103</f>
        <v>1.3975304209131645</v>
      </c>
      <c r="O103" s="92">
        <f>SUM($P$101:P103)/-$P$100</f>
        <v>2.0982051696415382</v>
      </c>
      <c r="P103" s="90">
        <f t="shared" si="19"/>
        <v>35636.663289359996</v>
      </c>
      <c r="Q103" s="44">
        <f>IF(-$P$100&lt;SUM($P$101:P103),1,0)</f>
        <v>1</v>
      </c>
      <c r="R103" s="91">
        <f t="shared" si="21"/>
        <v>1.3975304209131645</v>
      </c>
      <c r="S103" s="44"/>
      <c r="T103" s="23"/>
      <c r="V103" s="1" t="s">
        <v>83</v>
      </c>
      <c r="W103" s="108">
        <f t="shared" si="22"/>
        <v>9374.8029386400049</v>
      </c>
      <c r="X103" s="108">
        <f t="shared" si="23"/>
        <v>-1999.0274613600013</v>
      </c>
      <c r="Y103" s="108">
        <f t="shared" si="24"/>
        <v>-57106.668821359992</v>
      </c>
    </row>
    <row r="104" spans="1:25" hidden="1" x14ac:dyDescent="0.35">
      <c r="A104" s="113">
        <v>4</v>
      </c>
      <c r="B104" s="91">
        <f>A103+(-$D$100-SUM($D$101:D103))/D104</f>
        <v>3.6419269089128239</v>
      </c>
      <c r="C104" s="92">
        <f>SUM($D$101:D104)/-$D$100</f>
        <v>1.0950792094569599</v>
      </c>
      <c r="D104" s="90">
        <f t="shared" si="17"/>
        <v>14604.159458772798</v>
      </c>
      <c r="E104" s="44">
        <f>IF(-$D$100&lt;SUM($D$101:D104),1,0)</f>
        <v>1</v>
      </c>
      <c r="F104" s="91">
        <f t="shared" si="18"/>
        <v>3.6419269089128239</v>
      </c>
      <c r="G104" s="44">
        <v>4</v>
      </c>
      <c r="H104" s="91">
        <f>A103+(-$J$100-SUM($J$101:J103))/J104</f>
        <v>2.9198294410511001</v>
      </c>
      <c r="I104" s="92">
        <f>SUM($J$101:J104)/-$J$100</f>
        <v>1.3548578433746088</v>
      </c>
      <c r="J104" s="90">
        <f t="shared" si="20"/>
        <v>24934.682850772799</v>
      </c>
      <c r="K104" s="44">
        <f>IF(-$J$100&lt;SUM($J$101:J104),1,0)</f>
        <v>1</v>
      </c>
      <c r="L104" s="91">
        <f t="shared" ref="L104:L130" si="25">H104</f>
        <v>2.9198294410511001</v>
      </c>
      <c r="M104" s="44">
        <v>4</v>
      </c>
      <c r="N104" s="91">
        <f>A103+(-$P$100-SUM($P$101:P103))/P104</f>
        <v>1.3648269601154746</v>
      </c>
      <c r="O104" s="92">
        <f>SUM($P$101:P104)/-$P$100</f>
        <v>2.7698192085564002</v>
      </c>
      <c r="P104" s="90">
        <f t="shared" si="19"/>
        <v>34923.930023572801</v>
      </c>
      <c r="Q104" s="44">
        <f>IF(-$P$100&lt;SUM($P$101:P104),1,0)</f>
        <v>1</v>
      </c>
      <c r="R104" s="91">
        <f t="shared" si="21"/>
        <v>1.3648269601154746</v>
      </c>
      <c r="S104" s="44"/>
      <c r="T104" s="23"/>
      <c r="V104" s="1" t="s">
        <v>84</v>
      </c>
      <c r="W104" s="108">
        <f t="shared" si="22"/>
        <v>-5229.3565201327929</v>
      </c>
      <c r="X104" s="108">
        <f t="shared" si="23"/>
        <v>-26933.7103121328</v>
      </c>
      <c r="Y104" s="108">
        <f t="shared" si="24"/>
        <v>-92030.5988449328</v>
      </c>
    </row>
    <row r="105" spans="1:25" hidden="1" x14ac:dyDescent="0.35">
      <c r="A105" s="113">
        <v>5</v>
      </c>
      <c r="B105" s="91">
        <f>A104+(-$D$100-SUM($D$101:D104))/D105</f>
        <v>3.6346192948090041</v>
      </c>
      <c r="C105" s="92">
        <f>SUM($D$101:D105)/-$D$100</f>
        <v>1.3552987779950936</v>
      </c>
      <c r="D105" s="90">
        <f t="shared" si="17"/>
        <v>14312.076269597341</v>
      </c>
      <c r="E105" s="44">
        <f>IF(-$D$100&lt;SUM($D$101:D105),1,0)</f>
        <v>1</v>
      </c>
      <c r="F105" s="91">
        <f t="shared" si="18"/>
        <v>3.6346192948090041</v>
      </c>
      <c r="G105" s="44">
        <v>5</v>
      </c>
      <c r="H105" s="91">
        <f>A104+(-$J$100-SUM($J$101:J104))/J105</f>
        <v>2.8977851439296938</v>
      </c>
      <c r="I105" s="92">
        <f>SUM($J$101:J105)/-$J$100</f>
        <v>1.6768076351237173</v>
      </c>
      <c r="J105" s="90">
        <f t="shared" si="20"/>
        <v>24435.989193757341</v>
      </c>
      <c r="K105" s="44">
        <f>IF(-$J$100&lt;SUM($J$101:J105),1,0)</f>
        <v>1</v>
      </c>
      <c r="L105" s="91">
        <f t="shared" si="25"/>
        <v>2.8977851439296938</v>
      </c>
      <c r="M105" s="44">
        <v>5</v>
      </c>
      <c r="N105" s="91">
        <f>A104+(-$P$100-SUM($P$101:P104))/P105</f>
        <v>1.3110479184851771</v>
      </c>
      <c r="O105" s="92">
        <f>SUM($P$101:P105)/-$P$100</f>
        <v>3.4280009666929638</v>
      </c>
      <c r="P105" s="90">
        <f t="shared" si="19"/>
        <v>34225.451423101338</v>
      </c>
      <c r="Q105" s="44">
        <f>IF(-$P$100&lt;SUM($P$101:P105),1,0)</f>
        <v>1</v>
      </c>
      <c r="R105" s="91">
        <f t="shared" si="21"/>
        <v>1.3110479184851771</v>
      </c>
      <c r="S105" s="44"/>
      <c r="T105" s="23"/>
      <c r="V105" s="1" t="s">
        <v>85</v>
      </c>
      <c r="W105" s="108">
        <f t="shared" si="22"/>
        <v>-19541.432789730134</v>
      </c>
      <c r="X105" s="108">
        <f t="shared" si="23"/>
        <v>-51369.699505890138</v>
      </c>
      <c r="Y105" s="108">
        <f t="shared" si="24"/>
        <v>-126256.05026803413</v>
      </c>
    </row>
    <row r="106" spans="1:25" hidden="1" x14ac:dyDescent="0.35">
      <c r="A106" s="113">
        <v>6</v>
      </c>
      <c r="B106" s="91">
        <f>A105+(-$D$100-SUM($D$101:D105))/D106</f>
        <v>3.6067543824581669</v>
      </c>
      <c r="C106" s="92">
        <f>SUM($D$101:D106)/-$D$100</f>
        <v>1.6103139551624643</v>
      </c>
      <c r="D106" s="90">
        <f t="shared" si="17"/>
        <v>14025.834744205395</v>
      </c>
      <c r="E106" s="44">
        <f>IF(-$D$100&lt;SUM($D$101:D106),1,0)</f>
        <v>1</v>
      </c>
      <c r="F106" s="91">
        <f t="shared" si="18"/>
        <v>3.6067543824581669</v>
      </c>
      <c r="G106" s="44">
        <v>6</v>
      </c>
      <c r="H106" s="91">
        <f>A105+(-$J$100-SUM($J$101:J105))/J106</f>
        <v>2.8548827999282587</v>
      </c>
      <c r="I106" s="92">
        <f>SUM($J$101:J106)/-$J$100</f>
        <v>1.9923184310378437</v>
      </c>
      <c r="J106" s="90">
        <f t="shared" si="20"/>
        <v>23947.269409882192</v>
      </c>
      <c r="K106" s="44">
        <f>IF(-$J$100&lt;SUM($J$101:J106),1,0)</f>
        <v>1</v>
      </c>
      <c r="L106" s="91">
        <f t="shared" si="25"/>
        <v>2.8548827999282587</v>
      </c>
      <c r="M106" s="44">
        <v>6</v>
      </c>
      <c r="N106" s="91">
        <f>A105+(-$P$100-SUM($P$101:P105))/P106</f>
        <v>1.2357631821277324</v>
      </c>
      <c r="O106" s="92">
        <f>SUM($P$101:P106)/-$P$100</f>
        <v>4.073019089666797</v>
      </c>
      <c r="P106" s="90">
        <f t="shared" si="19"/>
        <v>33540.942394639314</v>
      </c>
      <c r="Q106" s="44">
        <f>IF(-$P$100&lt;SUM($P$101:P106),1,0)</f>
        <v>1</v>
      </c>
      <c r="R106" s="91">
        <f t="shared" si="21"/>
        <v>1.2357631821277324</v>
      </c>
      <c r="S106" s="44"/>
      <c r="T106" s="23"/>
      <c r="V106" s="1" t="s">
        <v>86</v>
      </c>
      <c r="W106" s="108">
        <f t="shared" si="22"/>
        <v>-33567.267533935526</v>
      </c>
      <c r="X106" s="108">
        <f t="shared" si="23"/>
        <v>-75316.968915772333</v>
      </c>
      <c r="Y106" s="108">
        <f t="shared" si="24"/>
        <v>-159796.99266267344</v>
      </c>
    </row>
    <row r="107" spans="1:25" hidden="1" x14ac:dyDescent="0.35">
      <c r="A107" s="113">
        <v>7</v>
      </c>
      <c r="B107" s="91">
        <f>A106+(-$D$100-SUM($D$101:D106))/D107</f>
        <v>3.557912635161395</v>
      </c>
      <c r="C107" s="92">
        <f>SUM($D$101:D107)/-$D$100</f>
        <v>1.8602288287864877</v>
      </c>
      <c r="D107" s="90">
        <f t="shared" si="17"/>
        <v>13745.318049321286</v>
      </c>
      <c r="E107" s="44">
        <f>IF(-$D$100&lt;SUM($D$101:D107),1,0)</f>
        <v>1</v>
      </c>
      <c r="F107" s="91">
        <f t="shared" si="18"/>
        <v>3.557912635161395</v>
      </c>
      <c r="G107" s="44">
        <v>7</v>
      </c>
      <c r="H107" s="91">
        <f>A106+(-$J$100-SUM($J$101:J106))/J107</f>
        <v>2.7906967346206724</v>
      </c>
      <c r="I107" s="92">
        <f>SUM($J$101:J107)/-$J$100</f>
        <v>2.3015190110336876</v>
      </c>
      <c r="J107" s="90">
        <f t="shared" si="20"/>
        <v>23468.324021684548</v>
      </c>
      <c r="K107" s="44">
        <f>IF(-$J$100&lt;SUM($J$101:J107),1,0)</f>
        <v>1</v>
      </c>
      <c r="L107" s="91">
        <f t="shared" si="25"/>
        <v>2.7906967346206724</v>
      </c>
      <c r="M107" s="44">
        <v>7</v>
      </c>
      <c r="N107" s="91">
        <f>A106+(-$P$100-SUM($P$101:P106))/P107</f>
        <v>1.1385338593140117</v>
      </c>
      <c r="O107" s="92">
        <f>SUM($P$101:P107)/-$P$100</f>
        <v>4.7051368501811535</v>
      </c>
      <c r="P107" s="90">
        <f t="shared" si="19"/>
        <v>32870.123546746523</v>
      </c>
      <c r="Q107" s="44">
        <f>IF(-$P$100&lt;SUM($P$101:P107),1,0)</f>
        <v>1</v>
      </c>
      <c r="R107" s="91">
        <f t="shared" si="21"/>
        <v>1.1385338593140117</v>
      </c>
      <c r="S107" s="44"/>
      <c r="T107" s="23"/>
      <c r="V107" s="1" t="s">
        <v>87</v>
      </c>
      <c r="W107" s="108">
        <f t="shared" si="22"/>
        <v>-47312.585583256812</v>
      </c>
      <c r="X107" s="108">
        <f t="shared" si="23"/>
        <v>-98785.292937456878</v>
      </c>
      <c r="Y107" s="108">
        <f t="shared" si="24"/>
        <v>-192667.11620941997</v>
      </c>
    </row>
    <row r="108" spans="1:25" hidden="1" x14ac:dyDescent="0.35">
      <c r="A108" s="113">
        <v>8</v>
      </c>
      <c r="B108" s="91">
        <f>A107+(-$D$100-SUM($D$101:D107))/D108</f>
        <v>3.4876659542463213</v>
      </c>
      <c r="C108" s="92">
        <f>SUM($D$101:D108)/-$D$100</f>
        <v>2.1051454049380305</v>
      </c>
      <c r="D108" s="90">
        <f t="shared" si="17"/>
        <v>13470.41168833486</v>
      </c>
      <c r="E108" s="44">
        <f>IF(-$D$100&lt;SUM($D$101:D108),1,0)</f>
        <v>1</v>
      </c>
      <c r="F108" s="91">
        <f t="shared" si="18"/>
        <v>3.4876659542463213</v>
      </c>
      <c r="G108" s="44">
        <v>8</v>
      </c>
      <c r="H108" s="91">
        <f>A107+(-$J$100-SUM($J$101:J107))/J108</f>
        <v>2.7047925863476241</v>
      </c>
      <c r="I108" s="92">
        <f>SUM($J$101:J108)/-$J$100</f>
        <v>2.6045355794296148</v>
      </c>
      <c r="J108" s="90">
        <f t="shared" si="20"/>
        <v>22998.957541250857</v>
      </c>
      <c r="K108" s="44">
        <f>IF(-$J$100&lt;SUM($J$101:J108),1,0)</f>
        <v>1</v>
      </c>
      <c r="L108" s="91">
        <f t="shared" si="25"/>
        <v>2.7047925863476241</v>
      </c>
      <c r="M108" s="44">
        <v>8</v>
      </c>
      <c r="N108" s="91">
        <f>A107+(-$P$100-SUM($P$101:P107))/P108</f>
        <v>1.0189121013408284</v>
      </c>
      <c r="O108" s="92">
        <f>SUM($P$101:P108)/-$P$100</f>
        <v>5.3246122554852224</v>
      </c>
      <c r="P108" s="90">
        <f t="shared" si="19"/>
        <v>32212.721075811594</v>
      </c>
      <c r="Q108" s="44">
        <f>IF(-$P$100&lt;SUM($P$101:P108),1,0)</f>
        <v>1</v>
      </c>
      <c r="R108" s="91">
        <f t="shared" si="21"/>
        <v>1.0189121013408284</v>
      </c>
      <c r="S108" s="44"/>
      <c r="T108" s="23"/>
      <c r="V108" s="1" t="s">
        <v>88</v>
      </c>
      <c r="W108" s="108">
        <f t="shared" si="22"/>
        <v>-60782.997271591674</v>
      </c>
      <c r="X108" s="108">
        <f t="shared" si="23"/>
        <v>-121784.25047870773</v>
      </c>
      <c r="Y108" s="108">
        <f t="shared" si="24"/>
        <v>-224879.83728523157</v>
      </c>
    </row>
    <row r="109" spans="1:25" hidden="1" x14ac:dyDescent="0.35">
      <c r="A109" s="113">
        <v>9</v>
      </c>
      <c r="B109" s="91">
        <f>A108+(-$D$100-SUM($D$101:D108))/D109</f>
        <v>3.395577504332981</v>
      </c>
      <c r="C109" s="92">
        <f>SUM($D$101:D109)/-$D$100</f>
        <v>2.3451636495665427</v>
      </c>
      <c r="D109" s="90">
        <f t="shared" si="17"/>
        <v>13201.003454568163</v>
      </c>
      <c r="E109" s="44">
        <f>IF(-$D$100&lt;SUM($D$101:D109),1,0)</f>
        <v>1</v>
      </c>
      <c r="F109" s="91">
        <f t="shared" si="18"/>
        <v>3.395577504332981</v>
      </c>
      <c r="G109" s="44">
        <v>9</v>
      </c>
      <c r="H109" s="91">
        <f>A108+(-$J$100-SUM($J$101:J108))/J109</f>
        <v>2.5967271289261475</v>
      </c>
      <c r="I109" s="92">
        <f>SUM($J$101:J109)/-$J$100</f>
        <v>2.9014918164576233</v>
      </c>
      <c r="J109" s="90">
        <f t="shared" si="20"/>
        <v>22538.97839042584</v>
      </c>
      <c r="K109" s="44">
        <f>IF(-$J$100&lt;SUM($J$101:J109),1,0)</f>
        <v>1</v>
      </c>
      <c r="L109" s="91">
        <f t="shared" si="25"/>
        <v>2.5967271289261475</v>
      </c>
      <c r="M109" s="44">
        <v>9</v>
      </c>
      <c r="N109" s="91">
        <f>A108+(-$P$100-SUM($P$101:P108))/P109</f>
        <v>0.87644091973553895</v>
      </c>
      <c r="O109" s="92">
        <f>SUM($P$101:P109)/-$P$100</f>
        <v>5.93169815268321</v>
      </c>
      <c r="P109" s="90">
        <f t="shared" si="19"/>
        <v>31568.46665429536</v>
      </c>
      <c r="Q109" s="44">
        <f>IF(-$P$100&lt;SUM($P$101:P109),1,0)</f>
        <v>1</v>
      </c>
      <c r="R109" s="91">
        <f t="shared" si="21"/>
        <v>0.87644091973553895</v>
      </c>
      <c r="S109" s="44"/>
      <c r="T109" s="23"/>
      <c r="V109" s="1" t="s">
        <v>89</v>
      </c>
      <c r="W109" s="108">
        <f t="shared" si="22"/>
        <v>-73984.000726159837</v>
      </c>
      <c r="X109" s="108">
        <f t="shared" si="23"/>
        <v>-144323.22886913357</v>
      </c>
      <c r="Y109" s="108">
        <f t="shared" si="24"/>
        <v>-256448.30393952693</v>
      </c>
    </row>
    <row r="110" spans="1:25" hidden="1" x14ac:dyDescent="0.35">
      <c r="A110" s="113">
        <v>10</v>
      </c>
      <c r="B110" s="91">
        <f>A109+(-$D$100-SUM($D$101:D109))/D110</f>
        <v>3.2812015350336541</v>
      </c>
      <c r="C110" s="92">
        <f>SUM($D$101:D110)/-$D$100</f>
        <v>2.5803815293024845</v>
      </c>
      <c r="D110" s="90">
        <f t="shared" si="17"/>
        <v>12936.983385476799</v>
      </c>
      <c r="E110" s="44">
        <f>IF(-$D$100&lt;SUM($D$101:D110),1,0)</f>
        <v>1</v>
      </c>
      <c r="F110" s="91">
        <f t="shared" si="18"/>
        <v>3.2812015350336541</v>
      </c>
      <c r="G110" s="44">
        <v>10</v>
      </c>
      <c r="H110" s="91">
        <f>A109+(-$J$100-SUM($J$101:J109))/J110</f>
        <v>2.4660480907409656</v>
      </c>
      <c r="I110" s="92">
        <f>SUM($J$101:J110)/-$J$100</f>
        <v>3.1925089287450716</v>
      </c>
      <c r="J110" s="90">
        <f t="shared" si="20"/>
        <v>22088.19882261732</v>
      </c>
      <c r="K110" s="44">
        <f>IF(-$J$100&lt;SUM($J$101:J110),1,0)</f>
        <v>1</v>
      </c>
      <c r="L110" s="91">
        <f t="shared" si="25"/>
        <v>2.4660480907409656</v>
      </c>
      <c r="M110" s="44">
        <v>10</v>
      </c>
      <c r="N110" s="91">
        <f>A109+(-$P$100-SUM($P$101:P109))/P110</f>
        <v>0.71065399973014109</v>
      </c>
      <c r="O110" s="92">
        <f>SUM($P$101:P110)/-$P$100</f>
        <v>6.5266423319372375</v>
      </c>
      <c r="P110" s="90">
        <f t="shared" si="19"/>
        <v>30937.09732120945</v>
      </c>
      <c r="Q110" s="44">
        <f>IF(-$P$100&lt;SUM($P$101:P110),1,0)</f>
        <v>1</v>
      </c>
      <c r="R110" s="91">
        <f t="shared" si="21"/>
        <v>0.71065399973014109</v>
      </c>
      <c r="S110" s="44"/>
      <c r="T110" s="23"/>
      <c r="V110" s="1" t="s">
        <v>90</v>
      </c>
      <c r="W110" s="108">
        <f t="shared" si="22"/>
        <v>-86920.98411163663</v>
      </c>
      <c r="X110" s="108">
        <f t="shared" si="23"/>
        <v>-166411.4276917509</v>
      </c>
      <c r="Y110" s="108">
        <f t="shared" si="24"/>
        <v>-287385.4012607364</v>
      </c>
    </row>
    <row r="111" spans="1:25" hidden="1" x14ac:dyDescent="0.35">
      <c r="A111" s="113">
        <v>11</v>
      </c>
      <c r="B111" s="91">
        <f>A110+(-$D$100-SUM($D$101:D110))/D111</f>
        <v>3.1440831990139317</v>
      </c>
      <c r="C111" s="92">
        <f>SUM($D$101:D111)/-$D$100</f>
        <v>2.8108950514437074</v>
      </c>
      <c r="D111" s="90">
        <f t="shared" si="17"/>
        <v>12678.243717767262</v>
      </c>
      <c r="E111" s="44">
        <f>IF(-$D$100&lt;SUM($D$101:D111),1,0)</f>
        <v>1</v>
      </c>
      <c r="F111" s="91">
        <f t="shared" si="18"/>
        <v>3.1440831990139317</v>
      </c>
      <c r="G111" s="44">
        <v>11</v>
      </c>
      <c r="H111" s="91">
        <f>A110+(-$J$100-SUM($J$101:J110))/J111</f>
        <v>2.3122939701438421</v>
      </c>
      <c r="I111" s="92">
        <f>SUM($J$101:J111)/-$J$100</f>
        <v>3.4777056987867705</v>
      </c>
      <c r="J111" s="90">
        <f t="shared" si="20"/>
        <v>21646.434846164975</v>
      </c>
      <c r="K111" s="44">
        <f>IF(-$J$100&lt;SUM($J$101:J111),1,0)</f>
        <v>1</v>
      </c>
      <c r="L111" s="91">
        <f t="shared" si="25"/>
        <v>2.3122939701438421</v>
      </c>
      <c r="M111" s="44">
        <v>11</v>
      </c>
      <c r="N111" s="91">
        <f>A110+(-$P$100-SUM($P$101:P110))/P111</f>
        <v>0.52107550992871587</v>
      </c>
      <c r="O111" s="92">
        <f>SUM($P$101:P111)/-$P$100</f>
        <v>7.1096876276061849</v>
      </c>
      <c r="P111" s="90">
        <f t="shared" si="19"/>
        <v>30318.35537478526</v>
      </c>
      <c r="Q111" s="44">
        <f>IF(-$P$100&lt;SUM($P$101:P111),1,0)</f>
        <v>1</v>
      </c>
      <c r="R111" s="91">
        <f t="shared" si="21"/>
        <v>0.52107550992871587</v>
      </c>
      <c r="S111" s="44"/>
      <c r="T111" s="23"/>
      <c r="V111" s="1" t="s">
        <v>91</v>
      </c>
      <c r="W111" s="108">
        <f t="shared" si="22"/>
        <v>-99599.227829403884</v>
      </c>
      <c r="X111" s="108">
        <f t="shared" si="23"/>
        <v>-188057.86253791588</v>
      </c>
      <c r="Y111" s="108">
        <f t="shared" si="24"/>
        <v>-317703.75663552165</v>
      </c>
    </row>
    <row r="112" spans="1:25" hidden="1" x14ac:dyDescent="0.35">
      <c r="A112" s="113">
        <v>12</v>
      </c>
      <c r="B112" s="91">
        <f>A111+(-$D$100-SUM($D$101:D111))/D112</f>
        <v>2.9837583663407461</v>
      </c>
      <c r="C112" s="92">
        <f>SUM($D$101:D112)/-$D$100</f>
        <v>3.0367983031421057</v>
      </c>
      <c r="D112" s="90">
        <f t="shared" si="17"/>
        <v>12424.678843411917</v>
      </c>
      <c r="E112" s="44">
        <f>IF(-$D$100&lt;SUM($D$101:D112),1,0)</f>
        <v>1</v>
      </c>
      <c r="F112" s="91">
        <f t="shared" si="18"/>
        <v>2.9837583663407461</v>
      </c>
      <c r="G112" s="44">
        <v>12</v>
      </c>
      <c r="H112" s="91">
        <f>A111+(-$J$100-SUM($J$101:J111))/J112</f>
        <v>2.1349938470855552</v>
      </c>
      <c r="I112" s="92">
        <f>SUM($J$101:J112)/-$J$100</f>
        <v>3.7571985334276361</v>
      </c>
      <c r="J112" s="90">
        <f t="shared" si="20"/>
        <v>21213.506149241675</v>
      </c>
      <c r="K112" s="44">
        <f>IF(-$J$100&lt;SUM($J$101:J112),1,0)</f>
        <v>1</v>
      </c>
      <c r="L112" s="91">
        <f t="shared" si="25"/>
        <v>2.1349938470855552</v>
      </c>
      <c r="M112" s="44">
        <v>12</v>
      </c>
      <c r="N112" s="91">
        <f>A111+(-$P$100-SUM($P$101:P111))/P112</f>
        <v>0.30721990809052713</v>
      </c>
      <c r="O112" s="92">
        <f>SUM($P$101:P112)/-$P$100</f>
        <v>7.6810720173617524</v>
      </c>
      <c r="P112" s="90">
        <f t="shared" si="19"/>
        <v>29711.988267289555</v>
      </c>
      <c r="Q112" s="44">
        <f>IF(-$P$100&lt;SUM($P$101:P112),1,0)</f>
        <v>1</v>
      </c>
      <c r="R112" s="91">
        <f t="shared" si="21"/>
        <v>0.30721990809052713</v>
      </c>
      <c r="S112" s="44"/>
      <c r="T112" s="23"/>
      <c r="V112" s="1" t="s">
        <v>92</v>
      </c>
      <c r="W112" s="108">
        <f t="shared" si="22"/>
        <v>-112023.90667281581</v>
      </c>
      <c r="X112" s="108">
        <f t="shared" si="23"/>
        <v>-209271.36868715755</v>
      </c>
      <c r="Y112" s="108">
        <f t="shared" si="24"/>
        <v>-347415.74490281119</v>
      </c>
    </row>
    <row r="113" spans="1:25" hidden="1" x14ac:dyDescent="0.35">
      <c r="A113" s="113">
        <v>13</v>
      </c>
      <c r="B113" s="91">
        <f>A112+(-$D$100-SUM($D$101:D112))/D113</f>
        <v>2.7997534350415787</v>
      </c>
      <c r="C113" s="92">
        <f>SUM($D$101:D113)/-$D$100</f>
        <v>3.2581834898065365</v>
      </c>
      <c r="D113" s="90">
        <f t="shared" si="17"/>
        <v>12176.185266543678</v>
      </c>
      <c r="E113" s="44">
        <f>IF(-$D$100&lt;SUM($D$101:D113),1,0)</f>
        <v>1</v>
      </c>
      <c r="F113" s="91">
        <f t="shared" si="18"/>
        <v>2.7997534350415787</v>
      </c>
      <c r="G113" s="44">
        <v>13</v>
      </c>
      <c r="H113" s="91">
        <f>A112+(-$J$100-SUM($J$101:J112))/J113</f>
        <v>1.9336671909036252</v>
      </c>
      <c r="I113" s="92">
        <f>SUM($J$101:J113)/-$J$100</f>
        <v>4.0311015113756845</v>
      </c>
      <c r="J113" s="90">
        <f t="shared" si="20"/>
        <v>20789.23602625684</v>
      </c>
      <c r="K113" s="44">
        <f>IF(-$J$100&lt;SUM($J$101:J113),1,0)</f>
        <v>1</v>
      </c>
      <c r="L113" s="91">
        <f t="shared" si="25"/>
        <v>1.9336671909036252</v>
      </c>
      <c r="M113" s="44">
        <v>13</v>
      </c>
      <c r="N113" s="91">
        <f>A112+(-$P$100-SUM($P$101:P112))/P113</f>
        <v>6.8591742949516643E-2</v>
      </c>
      <c r="O113" s="92">
        <f>SUM($P$101:P113)/-$P$100</f>
        <v>8.2410287193222089</v>
      </c>
      <c r="P113" s="90">
        <f t="shared" si="19"/>
        <v>29117.748501943763</v>
      </c>
      <c r="Q113" s="44">
        <f>IF(-$P$100&lt;SUM($P$101:P113),1,0)</f>
        <v>1</v>
      </c>
      <c r="R113" s="91">
        <f t="shared" si="21"/>
        <v>6.8591742949516643E-2</v>
      </c>
      <c r="S113" s="44"/>
      <c r="T113" s="23"/>
      <c r="V113" s="1" t="s">
        <v>93</v>
      </c>
      <c r="W113" s="108">
        <f t="shared" si="22"/>
        <v>-124200.09193935948</v>
      </c>
      <c r="X113" s="108">
        <f t="shared" si="23"/>
        <v>-230060.60471341439</v>
      </c>
      <c r="Y113" s="108">
        <f t="shared" si="24"/>
        <v>-376533.49340475496</v>
      </c>
    </row>
    <row r="114" spans="1:25" hidden="1" x14ac:dyDescent="0.35">
      <c r="A114" s="113">
        <v>14</v>
      </c>
      <c r="B114" s="91">
        <f>A113+(-$D$100-SUM($D$101:D113))/D114</f>
        <v>2.5915851377975283</v>
      </c>
      <c r="C114" s="92">
        <f>SUM($D$101:D114)/-$D$100</f>
        <v>3.4751409727376781</v>
      </c>
      <c r="D114" s="90">
        <f t="shared" si="17"/>
        <v>11932.661561212804</v>
      </c>
      <c r="E114" s="44">
        <f>IF(-$D$100&lt;SUM($D$101:D114),1,0)</f>
        <v>1</v>
      </c>
      <c r="F114" s="91">
        <f t="shared" si="18"/>
        <v>2.5915851377975283</v>
      </c>
      <c r="G114" s="44">
        <v>14</v>
      </c>
      <c r="H114" s="91">
        <f>A113+(-$J$100-SUM($J$101:J113))/J114</f>
        <v>1.7078236641873694</v>
      </c>
      <c r="I114" s="92">
        <f>SUM($J$101:J114)/-$J$100</f>
        <v>4.2995264297647715</v>
      </c>
      <c r="J114" s="90">
        <f t="shared" si="20"/>
        <v>20373.451305731702</v>
      </c>
      <c r="K114" s="44">
        <f>IF(-$J$100&lt;SUM($J$101:J114),1,0)</f>
        <v>1</v>
      </c>
      <c r="L114" s="91">
        <f t="shared" si="25"/>
        <v>1.7078236641873694</v>
      </c>
      <c r="M114" s="44">
        <v>14</v>
      </c>
      <c r="N114" s="91">
        <f>A113+(-$P$100-SUM($P$101:P113))/P114</f>
        <v>-0.19531454801069792</v>
      </c>
      <c r="O114" s="92">
        <f>SUM($P$101:P114)/-$P$100</f>
        <v>8.7897862872434587</v>
      </c>
      <c r="P114" s="90">
        <f t="shared" si="19"/>
        <v>28535.393531904887</v>
      </c>
      <c r="Q114" s="44">
        <f>IF(-$P$100&lt;SUM($P$101:P114),1,0)</f>
        <v>1</v>
      </c>
      <c r="R114" s="91">
        <f t="shared" si="21"/>
        <v>-0.19531454801069792</v>
      </c>
      <c r="S114" s="44"/>
      <c r="T114" s="23"/>
      <c r="V114" s="1" t="s">
        <v>94</v>
      </c>
      <c r="W114" s="108">
        <f t="shared" si="22"/>
        <v>-136132.75350057229</v>
      </c>
      <c r="X114" s="108">
        <f t="shared" si="23"/>
        <v>-250434.05601914608</v>
      </c>
      <c r="Y114" s="108">
        <f t="shared" si="24"/>
        <v>-405068.88693665987</v>
      </c>
    </row>
    <row r="115" spans="1:25" hidden="1" x14ac:dyDescent="0.35">
      <c r="A115" s="113">
        <v>15</v>
      </c>
      <c r="B115" s="91">
        <f>A114+(-$D$100-SUM($D$101:D114))/D115</f>
        <v>2.3587603446913548</v>
      </c>
      <c r="C115" s="92">
        <f>SUM($D$101:D115)/-$D$100</f>
        <v>3.687759306010197</v>
      </c>
      <c r="D115" s="90">
        <f t="shared" si="17"/>
        <v>11694.008329988546</v>
      </c>
      <c r="E115" s="44">
        <f>IF(-$D$100&lt;SUM($D$101:D115),1,0)</f>
        <v>1</v>
      </c>
      <c r="F115" s="91">
        <f t="shared" si="18"/>
        <v>2.3587603446913548</v>
      </c>
      <c r="G115" s="44">
        <v>15</v>
      </c>
      <c r="H115" s="91">
        <f>A114+(-$J$100-SUM($J$101:J114))/J115</f>
        <v>1.4569629226401712</v>
      </c>
      <c r="I115" s="92">
        <f>SUM($J$101:J115)/-$J$100</f>
        <v>4.562582849786077</v>
      </c>
      <c r="J115" s="90">
        <f t="shared" si="20"/>
        <v>19965.982279617067</v>
      </c>
      <c r="K115" s="44">
        <f>IF(-$J$100&lt;SUM($J$101:J115),1,0)</f>
        <v>1</v>
      </c>
      <c r="L115" s="91">
        <f t="shared" si="25"/>
        <v>1.4569629226401712</v>
      </c>
      <c r="M115" s="44">
        <v>15</v>
      </c>
      <c r="N115" s="91">
        <f>A114+(-$P$100-SUM($P$101:P114))/P115</f>
        <v>-0.4850148449088767</v>
      </c>
      <c r="O115" s="92">
        <f>SUM($P$101:P115)/-$P$100</f>
        <v>9.3275687038062802</v>
      </c>
      <c r="P115" s="90">
        <f t="shared" si="19"/>
        <v>27964.685661266787</v>
      </c>
      <c r="Q115" s="44">
        <f>IF(-$P$100&lt;SUM($P$101:P115),1,0)</f>
        <v>1</v>
      </c>
      <c r="R115" s="91">
        <f t="shared" si="21"/>
        <v>-0.4850148449088767</v>
      </c>
      <c r="S115" s="44"/>
      <c r="T115" s="23"/>
      <c r="V115" s="1" t="s">
        <v>95</v>
      </c>
      <c r="W115" s="108">
        <f t="shared" si="22"/>
        <v>-147826.76183056083</v>
      </c>
      <c r="X115" s="108">
        <f t="shared" si="23"/>
        <v>-270400.03829876316</v>
      </c>
      <c r="Y115" s="108">
        <f t="shared" si="24"/>
        <v>-433033.57259792666</v>
      </c>
    </row>
    <row r="116" spans="1:25" hidden="1" x14ac:dyDescent="0.35">
      <c r="A116" s="113">
        <v>16</v>
      </c>
      <c r="B116" s="91">
        <f>A115+(-$D$100-SUM($D$101:D115))/D116</f>
        <v>2.1007758619299537</v>
      </c>
      <c r="C116" s="92">
        <f>SUM($D$101:D116)/-$D$100</f>
        <v>3.8961252726172657</v>
      </c>
      <c r="D116" s="90">
        <f t="shared" si="17"/>
        <v>11460.128163388776</v>
      </c>
      <c r="E116" s="44">
        <f>IF(-$D$100&lt;SUM($D$101:D116),1,0)</f>
        <v>1</v>
      </c>
      <c r="F116" s="91">
        <f t="shared" si="18"/>
        <v>2.1007758619299537</v>
      </c>
      <c r="G116" s="44">
        <v>16</v>
      </c>
      <c r="H116" s="91">
        <f>A115+(-$J$100-SUM($J$101:J115))/J116</f>
        <v>1.1805744108573215</v>
      </c>
      <c r="I116" s="92">
        <f>SUM($J$101:J116)/-$J$100</f>
        <v>4.8203781414069562</v>
      </c>
      <c r="J116" s="90">
        <f t="shared" si="20"/>
        <v>19566.662634024728</v>
      </c>
      <c r="K116" s="44">
        <f>IF(-$J$100&lt;SUM($J$101:J116),1,0)</f>
        <v>1</v>
      </c>
      <c r="L116" s="91">
        <f t="shared" si="25"/>
        <v>1.1805744108573215</v>
      </c>
      <c r="M116" s="44">
        <v>16</v>
      </c>
      <c r="N116" s="91">
        <f>A115+(-$P$100-SUM($P$101:P115))/P116</f>
        <v>-0.80103555602946486</v>
      </c>
      <c r="O116" s="92">
        <f>SUM($P$101:P116)/-$P$100</f>
        <v>9.8545954720378468</v>
      </c>
      <c r="P116" s="90">
        <f t="shared" si="19"/>
        <v>27405.391948041452</v>
      </c>
      <c r="Q116" s="44">
        <f>IF(-$P$100&lt;SUM($P$101:P116),1,0)</f>
        <v>1</v>
      </c>
      <c r="R116" s="91">
        <f t="shared" si="21"/>
        <v>-0.80103555602946486</v>
      </c>
      <c r="S116" s="44"/>
      <c r="T116" s="23"/>
      <c r="V116" s="1" t="s">
        <v>96</v>
      </c>
      <c r="W116" s="108">
        <f t="shared" si="22"/>
        <v>-159286.88999394962</v>
      </c>
      <c r="X116" s="108">
        <f t="shared" si="23"/>
        <v>-289966.70093278791</v>
      </c>
      <c r="Y116" s="108">
        <f t="shared" si="24"/>
        <v>-460438.96454596811</v>
      </c>
    </row>
    <row r="117" spans="1:25" hidden="1" x14ac:dyDescent="0.35">
      <c r="A117" s="113">
        <v>17</v>
      </c>
      <c r="B117" s="91">
        <f>A116+(-$D$100-SUM($D$101:D116))/D117</f>
        <v>1.8171182264591383</v>
      </c>
      <c r="C117" s="92">
        <f>SUM($D$101:D117)/-$D$100</f>
        <v>4.100323919892193</v>
      </c>
      <c r="D117" s="90">
        <f t="shared" si="17"/>
        <v>11230.925600121001</v>
      </c>
      <c r="E117" s="44">
        <f>IF(-$D$100&lt;SUM($D$101:D117),1,0)</f>
        <v>1</v>
      </c>
      <c r="F117" s="91">
        <f t="shared" si="18"/>
        <v>1.8171182264591383</v>
      </c>
      <c r="G117" s="44">
        <v>17</v>
      </c>
      <c r="H117" s="91">
        <f>A116+(-$J$100-SUM($J$101:J116))/J117</f>
        <v>0.87813715393603964</v>
      </c>
      <c r="I117" s="92">
        <f>SUM($J$101:J117)/-$J$100</f>
        <v>5.0730175271954181</v>
      </c>
      <c r="J117" s="90">
        <f t="shared" si="20"/>
        <v>19175.329381344232</v>
      </c>
      <c r="K117" s="44">
        <f>IF(-$J$100&lt;SUM($J$101:J117),1,0)</f>
        <v>1</v>
      </c>
      <c r="L117" s="91">
        <f t="shared" si="25"/>
        <v>0.87813715393603964</v>
      </c>
      <c r="M117" s="44">
        <v>17</v>
      </c>
      <c r="N117" s="91">
        <f>A116+(-$P$100-SUM($P$101:P116))/P117</f>
        <v>-1.1439138326831255</v>
      </c>
      <c r="O117" s="92">
        <f>SUM($P$101:P117)/-$P$100</f>
        <v>10.371081704904782</v>
      </c>
      <c r="P117" s="90">
        <f t="shared" si="19"/>
        <v>26857.284109080625</v>
      </c>
      <c r="Q117" s="44">
        <f>IF(-$P$100&lt;SUM($P$101:P117),1,0)</f>
        <v>1</v>
      </c>
      <c r="R117" s="91">
        <f t="shared" si="21"/>
        <v>-1.1439138326831255</v>
      </c>
      <c r="S117" s="44"/>
      <c r="T117" s="23"/>
      <c r="V117" s="1" t="s">
        <v>97</v>
      </c>
      <c r="W117" s="108">
        <f t="shared" si="22"/>
        <v>-170517.81559407062</v>
      </c>
      <c r="X117" s="108">
        <f t="shared" si="23"/>
        <v>-309142.03031413216</v>
      </c>
      <c r="Y117" s="108">
        <f t="shared" si="24"/>
        <v>-487296.24865504872</v>
      </c>
    </row>
    <row r="118" spans="1:25" hidden="1" x14ac:dyDescent="0.35">
      <c r="A118" s="113">
        <v>18</v>
      </c>
      <c r="B118" s="91">
        <f>A117+(-$D$100-SUM($D$101:D117))/D118</f>
        <v>1.507263496386873</v>
      </c>
      <c r="C118" s="92">
        <f>SUM($D$101:D118)/-$D$100</f>
        <v>4.3004385942216219</v>
      </c>
      <c r="D118" s="90">
        <f t="shared" si="17"/>
        <v>11006.307088118579</v>
      </c>
      <c r="E118" s="44">
        <f>IF(-$D$100&lt;SUM($D$101:D118),1,0)</f>
        <v>1</v>
      </c>
      <c r="F118" s="91">
        <f t="shared" si="18"/>
        <v>1.507263496386873</v>
      </c>
      <c r="G118" s="44">
        <v>18</v>
      </c>
      <c r="H118" s="91">
        <f>A117+(-$J$100-SUM($J$101:J117))/J118</f>
        <v>0.54911954483269199</v>
      </c>
      <c r="I118" s="92">
        <f>SUM($J$101:J118)/-$J$100</f>
        <v>5.32060412526811</v>
      </c>
      <c r="J118" s="90">
        <f t="shared" si="20"/>
        <v>18791.822793717347</v>
      </c>
      <c r="K118" s="44">
        <f>IF(-$J$100&lt;SUM($J$101:J118),1,0)</f>
        <v>1</v>
      </c>
      <c r="L118" s="91">
        <f t="shared" si="25"/>
        <v>0.54911954483269199</v>
      </c>
      <c r="M118" s="44">
        <v>18</v>
      </c>
      <c r="N118" s="91">
        <f>A117+(-$P$100-SUM($P$101:P117))/P118</f>
        <v>-1.5141977884521687</v>
      </c>
      <c r="O118" s="92">
        <f>SUM($P$101:P118)/-$P$100</f>
        <v>10.877238213114378</v>
      </c>
      <c r="P118" s="90">
        <f t="shared" si="19"/>
        <v>26320.138426899011</v>
      </c>
      <c r="Q118" s="44">
        <f>IF(-$P$100&lt;SUM($P$101:P118),1,0)</f>
        <v>1</v>
      </c>
      <c r="R118" s="91">
        <f t="shared" si="21"/>
        <v>-1.5141977884521687</v>
      </c>
      <c r="S118" s="44"/>
      <c r="T118" s="23"/>
      <c r="V118" s="1" t="s">
        <v>98</v>
      </c>
      <c r="W118" s="108">
        <f t="shared" si="22"/>
        <v>-181524.12268218919</v>
      </c>
      <c r="X118" s="108">
        <f t="shared" si="23"/>
        <v>-327933.85310784949</v>
      </c>
      <c r="Y118" s="108">
        <f t="shared" si="24"/>
        <v>-513616.38708194776</v>
      </c>
    </row>
    <row r="119" spans="1:25" hidden="1" x14ac:dyDescent="0.35">
      <c r="A119" s="113">
        <v>19</v>
      </c>
      <c r="B119" s="91">
        <f>A118+(-$D$100-SUM($D$101:D118))/D119</f>
        <v>1.1706770371294617</v>
      </c>
      <c r="C119" s="92">
        <f>SUM($D$101:D119)/-$D$100</f>
        <v>4.4965509750644621</v>
      </c>
      <c r="D119" s="90">
        <f t="shared" si="17"/>
        <v>10786.180946356208</v>
      </c>
      <c r="E119" s="44">
        <f>IF(-$D$100&lt;SUM($D$101:D119),1,0)</f>
        <v>1</v>
      </c>
      <c r="F119" s="91">
        <f t="shared" si="18"/>
        <v>1.1706770371294617</v>
      </c>
      <c r="G119" s="44">
        <v>19</v>
      </c>
      <c r="H119" s="91">
        <f>A118+(-$J$100-SUM($J$101:J118))/J119</f>
        <v>0.19297912738029765</v>
      </c>
      <c r="I119" s="92">
        <f>SUM($J$101:J119)/-$J$100</f>
        <v>5.5632389913793485</v>
      </c>
      <c r="J119" s="90">
        <f t="shared" si="20"/>
        <v>18415.986337842998</v>
      </c>
      <c r="K119" s="44">
        <f>IF(-$J$100&lt;SUM($J$101:J119),1,0)</f>
        <v>1</v>
      </c>
      <c r="L119" s="91">
        <f t="shared" si="25"/>
        <v>0.19297912738029765</v>
      </c>
      <c r="M119" s="44">
        <v>19</v>
      </c>
      <c r="N119" s="91">
        <f>A118+(-$P$100-SUM($P$101:P118))/P119</f>
        <v>-1.9124467229103779</v>
      </c>
      <c r="O119" s="92">
        <f>SUM($P$101:P119)/-$P$100</f>
        <v>11.373271591159781</v>
      </c>
      <c r="P119" s="90">
        <f t="shared" si="19"/>
        <v>25793.735658361031</v>
      </c>
      <c r="Q119" s="44">
        <f>IF(-$P$100&lt;SUM($P$101:P119),1,0)</f>
        <v>1</v>
      </c>
      <c r="R119" s="91">
        <f t="shared" si="21"/>
        <v>-1.9124467229103779</v>
      </c>
      <c r="S119" s="44"/>
      <c r="T119" s="23"/>
      <c r="V119" s="1" t="s">
        <v>99</v>
      </c>
      <c r="W119" s="108">
        <f t="shared" si="22"/>
        <v>-192310.3036285454</v>
      </c>
      <c r="X119" s="108">
        <f t="shared" si="23"/>
        <v>-346349.83944569249</v>
      </c>
      <c r="Y119" s="108">
        <f t="shared" si="24"/>
        <v>-539410.12274030875</v>
      </c>
    </row>
    <row r="120" spans="1:25" hidden="1" x14ac:dyDescent="0.35">
      <c r="A120" s="113">
        <v>20</v>
      </c>
      <c r="B120" s="91">
        <f>A119+(-$D$100-SUM($D$101:D119))/D120</f>
        <v>0.80681330319333</v>
      </c>
      <c r="C120" s="92">
        <f>SUM($D$101:D120)/-$D$100</f>
        <v>4.6887411082904453</v>
      </c>
      <c r="D120" s="90">
        <f t="shared" si="17"/>
        <v>10570.457327429085</v>
      </c>
      <c r="E120" s="44">
        <f>IF(-$D$100&lt;SUM($D$101:D120),1,0)</f>
        <v>1</v>
      </c>
      <c r="F120" s="91">
        <f t="shared" si="18"/>
        <v>0.80681330319333</v>
      </c>
      <c r="G120" s="44">
        <v>20</v>
      </c>
      <c r="H120" s="91">
        <f>A119+(-$J$100-SUM($J$101:J119))/J120</f>
        <v>-0.19083762512214264</v>
      </c>
      <c r="I120" s="92">
        <f>SUM($J$101:J120)/-$J$100</f>
        <v>5.8010211601683626</v>
      </c>
      <c r="J120" s="90">
        <f t="shared" si="20"/>
        <v>18047.666611086141</v>
      </c>
      <c r="K120" s="44">
        <f>IF(-$J$100&lt;SUM($J$101:J120),1,0)</f>
        <v>1</v>
      </c>
      <c r="L120" s="91">
        <f t="shared" si="25"/>
        <v>-0.19083762512214264</v>
      </c>
      <c r="M120" s="44">
        <v>20</v>
      </c>
      <c r="N120" s="91">
        <f>A119+(-$P$100-SUM($P$101:P119))/P120</f>
        <v>-2.3392313499085482</v>
      </c>
      <c r="O120" s="92">
        <f>SUM($P$101:P120)/-$P$100</f>
        <v>11.859384301644278</v>
      </c>
      <c r="P120" s="90">
        <f t="shared" si="19"/>
        <v>25277.86094519381</v>
      </c>
      <c r="Q120" s="44">
        <f>IF(-$P$100&lt;SUM($P$101:P120),1,0)</f>
        <v>1</v>
      </c>
      <c r="R120" s="91">
        <f t="shared" si="21"/>
        <v>-2.3392313499085482</v>
      </c>
      <c r="S120" s="44"/>
      <c r="T120" s="23"/>
      <c r="V120" s="1" t="s">
        <v>100</v>
      </c>
      <c r="W120" s="108">
        <f t="shared" si="22"/>
        <v>-202880.76095597449</v>
      </c>
      <c r="X120" s="108">
        <f t="shared" si="23"/>
        <v>-364397.5060567786</v>
      </c>
      <c r="Y120" s="108">
        <f t="shared" si="24"/>
        <v>-564687.98368550255</v>
      </c>
    </row>
    <row r="121" spans="1:25" hidden="1" x14ac:dyDescent="0.35">
      <c r="A121" s="113">
        <v>21</v>
      </c>
      <c r="B121" s="91">
        <f>A120+(-$D$100-SUM($D$101:D120))/D121</f>
        <v>0.41511561550339593</v>
      </c>
      <c r="C121" s="92">
        <f>SUM($D$101:D121)/-$D$100</f>
        <v>4.877087438851909</v>
      </c>
      <c r="D121" s="90">
        <f t="shared" si="17"/>
        <v>10359.048180880502</v>
      </c>
      <c r="E121" s="44">
        <f>IF(-$D$100&lt;SUM($D$101:D121),1,0)</f>
        <v>1</v>
      </c>
      <c r="F121" s="91">
        <f t="shared" si="18"/>
        <v>0.41511561550339593</v>
      </c>
      <c r="G121" s="44">
        <v>21</v>
      </c>
      <c r="H121" s="91">
        <f>A120+(-$J$100-SUM($J$101:J120))/J121</f>
        <v>-0.60289553583892541</v>
      </c>
      <c r="I121" s="92">
        <f>SUM($J$101:J121)/-$J$100</f>
        <v>6.0340476855815952</v>
      </c>
      <c r="J121" s="90">
        <f t="shared" si="20"/>
        <v>17686.713278864416</v>
      </c>
      <c r="K121" s="44">
        <f>IF(-$J$100&lt;SUM($J$101:J121),1,0)</f>
        <v>1</v>
      </c>
      <c r="L121" s="91">
        <f t="shared" si="25"/>
        <v>-0.60289553583892541</v>
      </c>
      <c r="M121" s="44">
        <v>21</v>
      </c>
      <c r="N121" s="91">
        <f>A120+(-$P$100-SUM($P$101:P120))/P121</f>
        <v>-2.7951340305189269</v>
      </c>
      <c r="O121" s="92">
        <f>SUM($P$101:P121)/-$P$100</f>
        <v>12.335774757919083</v>
      </c>
      <c r="P121" s="90">
        <f t="shared" si="19"/>
        <v>24772.303726289931</v>
      </c>
      <c r="Q121" s="44">
        <f>IF(-$P$100&lt;SUM($P$101:P121),1,0)</f>
        <v>1</v>
      </c>
      <c r="R121" s="91">
        <f t="shared" si="21"/>
        <v>-2.7951340305189269</v>
      </c>
      <c r="S121" s="44"/>
      <c r="T121" s="23"/>
      <c r="V121" s="1" t="s">
        <v>101</v>
      </c>
      <c r="W121" s="108">
        <f t="shared" si="22"/>
        <v>-213239.80913685498</v>
      </c>
      <c r="X121" s="108">
        <f t="shared" si="23"/>
        <v>-382084.21933564299</v>
      </c>
      <c r="Y121" s="108">
        <f t="shared" si="24"/>
        <v>-589460.28741179244</v>
      </c>
    </row>
    <row r="122" spans="1:25" hidden="1" x14ac:dyDescent="0.35">
      <c r="A122" s="113">
        <v>22</v>
      </c>
      <c r="B122" s="91">
        <f>A121+(-$D$100-SUM($D$101:D121))/D122</f>
        <v>-4.9840658128630366E-3</v>
      </c>
      <c r="C122" s="92">
        <f>SUM($D$101:D122)/-$D$100</f>
        <v>5.0616668428021443</v>
      </c>
      <c r="D122" s="90">
        <f t="shared" si="17"/>
        <v>10151.867217262892</v>
      </c>
      <c r="E122" s="44">
        <f>IF(-$D$100&lt;SUM($D$101:D122),1,0)</f>
        <v>1</v>
      </c>
      <c r="F122" s="91">
        <f t="shared" si="18"/>
        <v>-4.9840658128630366E-3</v>
      </c>
      <c r="G122" s="44">
        <v>22</v>
      </c>
      <c r="H122" s="91">
        <f>A121+(-$J$100-SUM($J$101:J121))/J122</f>
        <v>-1.0437709549376777</v>
      </c>
      <c r="I122" s="92">
        <f>SUM($J$101:J122)/-$J$100</f>
        <v>6.2624136804865644</v>
      </c>
      <c r="J122" s="90">
        <f t="shared" si="20"/>
        <v>17332.979013287128</v>
      </c>
      <c r="K122" s="44">
        <f>IF(-$J$100&lt;SUM($J$101:J122),1,0)</f>
        <v>1</v>
      </c>
      <c r="L122" s="91">
        <f t="shared" si="25"/>
        <v>-1.0437709549376777</v>
      </c>
      <c r="M122" s="44">
        <v>22</v>
      </c>
      <c r="N122" s="91">
        <f>A121+(-$P$100-SUM($P$101:P121))/P122</f>
        <v>-3.2807490107336008</v>
      </c>
      <c r="O122" s="92">
        <f>SUM($P$101:P122)/-$P$100</f>
        <v>12.802637405068394</v>
      </c>
      <c r="P122" s="90">
        <f t="shared" si="19"/>
        <v>24276.85765176413</v>
      </c>
      <c r="Q122" s="44">
        <f>IF(-$P$100&lt;SUM($P$101:P122),1,0)</f>
        <v>1</v>
      </c>
      <c r="R122" s="91">
        <f t="shared" si="21"/>
        <v>-3.2807490107336008</v>
      </c>
      <c r="S122" s="44"/>
      <c r="T122" s="23"/>
      <c r="V122" s="1" t="s">
        <v>102</v>
      </c>
      <c r="W122" s="108">
        <f t="shared" si="22"/>
        <v>-223391.67635411787</v>
      </c>
      <c r="X122" s="108">
        <f t="shared" si="23"/>
        <v>-399417.19834893011</v>
      </c>
      <c r="Y122" s="108">
        <f t="shared" si="24"/>
        <v>-613737.14506355661</v>
      </c>
    </row>
    <row r="123" spans="1:25" hidden="1" x14ac:dyDescent="0.35">
      <c r="A123" s="113">
        <v>23</v>
      </c>
      <c r="B123" s="91">
        <f>A122+(-$D$100-SUM($D$101:D122))/D123</f>
        <v>-0.45406537327843566</v>
      </c>
      <c r="C123" s="92">
        <f>SUM($D$101:D123)/-$D$100</f>
        <v>5.2425546586733738</v>
      </c>
      <c r="D123" s="90">
        <f t="shared" si="17"/>
        <v>9948.8298729176331</v>
      </c>
      <c r="E123" s="44">
        <f>IF(-$D$100&lt;SUM($D$101:D123),1,0)</f>
        <v>1</v>
      </c>
      <c r="F123" s="91">
        <f t="shared" si="18"/>
        <v>-0.45406537327843566</v>
      </c>
      <c r="G123" s="44">
        <v>23</v>
      </c>
      <c r="H123" s="91">
        <f>A122+(-$J$100-SUM($J$101:J122))/J123</f>
        <v>-1.5140519948343645</v>
      </c>
      <c r="I123" s="92">
        <f>SUM($J$101:J123)/-$J$100</f>
        <v>6.486212355493433</v>
      </c>
      <c r="J123" s="90">
        <f t="shared" si="20"/>
        <v>16986.319433021385</v>
      </c>
      <c r="K123" s="44">
        <f>IF(-$J$100&lt;SUM($J$101:J123),1,0)</f>
        <v>1</v>
      </c>
      <c r="L123" s="91">
        <f t="shared" si="25"/>
        <v>-1.5140519948343645</v>
      </c>
      <c r="M123" s="44">
        <v>23</v>
      </c>
      <c r="N123" s="91">
        <f>A122+(-$P$100-SUM($P$101:P122))/P123</f>
        <v>-3.7966826640138791</v>
      </c>
      <c r="O123" s="92">
        <f>SUM($P$101:P123)/-$P$100</f>
        <v>13.260162799274719</v>
      </c>
      <c r="P123" s="90">
        <f t="shared" si="19"/>
        <v>23791.320498728848</v>
      </c>
      <c r="Q123" s="44">
        <f>IF(-$P$100&lt;SUM($P$101:P123),1,0)</f>
        <v>1</v>
      </c>
      <c r="R123" s="91">
        <f t="shared" si="21"/>
        <v>-3.7966826640138791</v>
      </c>
      <c r="S123" s="44"/>
      <c r="T123" s="23"/>
      <c r="V123" s="1" t="s">
        <v>103</v>
      </c>
      <c r="W123" s="108">
        <f t="shared" si="22"/>
        <v>-233340.50622703551</v>
      </c>
      <c r="X123" s="108">
        <f t="shared" si="23"/>
        <v>-416403.51778195146</v>
      </c>
      <c r="Y123" s="108">
        <f t="shared" si="24"/>
        <v>-637528.46556228551</v>
      </c>
    </row>
    <row r="124" spans="1:25" hidden="1" x14ac:dyDescent="0.35">
      <c r="A124" s="113">
        <v>24</v>
      </c>
      <c r="B124" s="91">
        <f>A123+(-$D$100-SUM($D$101:D123))/D124</f>
        <v>-0.93271976865146655</v>
      </c>
      <c r="C124" s="92">
        <f>SUM($D$101:D124)/-$D$100</f>
        <v>5.4198247182271784</v>
      </c>
      <c r="D124" s="90">
        <f t="shared" si="17"/>
        <v>9749.8532754592798</v>
      </c>
      <c r="E124" s="44">
        <f>IF(-$D$100&lt;SUM($D$101:D124),1,0)</f>
        <v>1</v>
      </c>
      <c r="F124" s="91">
        <f t="shared" si="18"/>
        <v>-0.93271976865146655</v>
      </c>
      <c r="G124" s="44">
        <v>24</v>
      </c>
      <c r="H124" s="91">
        <f>A123+(-$J$100-SUM($J$101:J123))/J124</f>
        <v>-2.0143387702391493</v>
      </c>
      <c r="I124" s="92">
        <f>SUM($J$101:J124)/-$J$100</f>
        <v>6.7055350570001657</v>
      </c>
      <c r="J124" s="90">
        <f t="shared" si="20"/>
        <v>16646.593044360954</v>
      </c>
      <c r="K124" s="44">
        <f>IF(-$J$100&lt;SUM($J$101:J124),1,0)</f>
        <v>1</v>
      </c>
      <c r="L124" s="91">
        <f t="shared" si="25"/>
        <v>-2.0143387702391493</v>
      </c>
      <c r="M124" s="44">
        <v>24</v>
      </c>
      <c r="N124" s="91">
        <f>A123+(-$P$100-SUM($P$101:P123))/P124</f>
        <v>-4.343553738789673</v>
      </c>
      <c r="O124" s="92">
        <f>SUM($P$101:P124)/-$P$100</f>
        <v>13.708537685596918</v>
      </c>
      <c r="P124" s="90">
        <f t="shared" si="19"/>
        <v>23315.494088754273</v>
      </c>
      <c r="Q124" s="44">
        <f>IF(-$P$100&lt;SUM($P$101:P124),1,0)</f>
        <v>1</v>
      </c>
      <c r="R124" s="91">
        <f t="shared" si="21"/>
        <v>-4.343553738789673</v>
      </c>
      <c r="S124" s="44"/>
      <c r="T124" s="23"/>
      <c r="V124" s="1" t="s">
        <v>104</v>
      </c>
      <c r="W124" s="108">
        <f t="shared" si="22"/>
        <v>-243090.3595024948</v>
      </c>
      <c r="X124" s="108">
        <f t="shared" si="23"/>
        <v>-433050.11082631245</v>
      </c>
      <c r="Y124" s="108">
        <f t="shared" si="24"/>
        <v>-660843.9596510398</v>
      </c>
    </row>
    <row r="125" spans="1:25" hidden="1" x14ac:dyDescent="0.35">
      <c r="A125" s="113">
        <v>25</v>
      </c>
      <c r="B125" s="91">
        <f>A124+(-$D$100-SUM($D$101:D124))/D125</f>
        <v>-1.4415507843382258</v>
      </c>
      <c r="C125" s="92">
        <f>SUM($D$101:D125)/-$D$100</f>
        <v>5.5935493765899071</v>
      </c>
      <c r="D125" s="90">
        <f t="shared" si="17"/>
        <v>9554.8562099500941</v>
      </c>
      <c r="E125" s="44">
        <f>IF(-$D$100&lt;SUM($D$101:D125),1,0)</f>
        <v>1</v>
      </c>
      <c r="F125" s="91">
        <f t="shared" si="18"/>
        <v>-1.4415507843382258</v>
      </c>
      <c r="G125" s="44">
        <v>25</v>
      </c>
      <c r="H125" s="91">
        <f>A124+(-$J$100-SUM($J$101:J124))/J125</f>
        <v>-2.5452436431011733</v>
      </c>
      <c r="I125" s="92">
        <f>SUM($J$101:J125)/-$J$100</f>
        <v>6.920471304476763</v>
      </c>
      <c r="J125" s="90">
        <f t="shared" si="20"/>
        <v>16313.661183473736</v>
      </c>
      <c r="K125" s="44">
        <f>IF(-$J$100&lt;SUM($J$101:J125),1,0)</f>
        <v>1</v>
      </c>
      <c r="L125" s="91">
        <f t="shared" si="25"/>
        <v>-2.5452436431011733</v>
      </c>
      <c r="M125" s="44">
        <v>25</v>
      </c>
      <c r="N125" s="91">
        <f>A124+(-$P$100-SUM($P$101:P124))/P125</f>
        <v>-4.9219936110098779</v>
      </c>
      <c r="O125" s="92">
        <f>SUM($P$101:P125)/-$P$100</f>
        <v>14.147945074192672</v>
      </c>
      <c r="P125" s="90">
        <f t="shared" si="19"/>
        <v>22849.184206979182</v>
      </c>
      <c r="Q125" s="44">
        <f>IF(-$P$100&lt;SUM($P$101:P125),1,0)</f>
        <v>1</v>
      </c>
      <c r="R125" s="91">
        <f t="shared" si="21"/>
        <v>-4.9219936110098779</v>
      </c>
      <c r="S125" s="44"/>
      <c r="T125" s="23"/>
      <c r="V125" s="1" t="s">
        <v>105</v>
      </c>
      <c r="W125" s="108">
        <f t="shared" si="22"/>
        <v>-252645.21571244489</v>
      </c>
      <c r="X125" s="108">
        <f t="shared" si="23"/>
        <v>-449363.77200978616</v>
      </c>
      <c r="Y125" s="108">
        <f t="shared" si="24"/>
        <v>-683693.14385801903</v>
      </c>
    </row>
    <row r="126" spans="1:25" hidden="1" x14ac:dyDescent="0.35">
      <c r="A126" s="113">
        <v>26</v>
      </c>
      <c r="B126" s="91">
        <f>A125+(-$D$100-SUM($D$101:D125))/D126</f>
        <v>-1.9811742697328896</v>
      </c>
      <c r="C126" s="92">
        <f>SUM($D$101:D126)/-$D$100</f>
        <v>5.7637995417853816</v>
      </c>
      <c r="D126" s="90">
        <f t="shared" si="17"/>
        <v>9363.7590857510913</v>
      </c>
      <c r="E126" s="44">
        <f>IF(-$D$100&lt;SUM($D$101:D126),1,0)</f>
        <v>1</v>
      </c>
      <c r="F126" s="91">
        <f t="shared" si="18"/>
        <v>-1.9811742697328896</v>
      </c>
      <c r="G126" s="44">
        <v>26</v>
      </c>
      <c r="H126" s="91">
        <f>A125+(-$J$100-SUM($J$101:J125))/J126</f>
        <v>-3.1073914725522229</v>
      </c>
      <c r="I126" s="92">
        <f>SUM($J$101:J126)/-$J$100</f>
        <v>7.1311088270038292</v>
      </c>
      <c r="J126" s="90">
        <f t="shared" si="20"/>
        <v>15987.38795980426</v>
      </c>
      <c r="K126" s="44">
        <f>IF(-$J$100&lt;SUM($J$101:J126),1,0)</f>
        <v>1</v>
      </c>
      <c r="L126" s="91">
        <f t="shared" si="25"/>
        <v>-3.1073914725522229</v>
      </c>
      <c r="M126" s="44">
        <v>26</v>
      </c>
      <c r="N126" s="91">
        <f>A125+(-$P$100-SUM($P$101:P125))/P126</f>
        <v>-5.5326465418468125</v>
      </c>
      <c r="O126" s="92">
        <f>SUM($P$101:P126)/-$P$100</f>
        <v>14.578564315016509</v>
      </c>
      <c r="P126" s="90">
        <f t="shared" si="19"/>
        <v>22392.200522839601</v>
      </c>
      <c r="Q126" s="44">
        <f>IF(-$P$100&lt;SUM($P$101:P126),1,0)</f>
        <v>1</v>
      </c>
      <c r="R126" s="91">
        <f t="shared" si="21"/>
        <v>-5.5326465418468125</v>
      </c>
      <c r="S126" s="44"/>
      <c r="T126" s="23"/>
      <c r="V126" s="1" t="s">
        <v>106</v>
      </c>
      <c r="W126" s="108">
        <f t="shared" si="22"/>
        <v>-262008.97479819597</v>
      </c>
      <c r="X126" s="108">
        <f t="shared" si="23"/>
        <v>-465351.15996959043</v>
      </c>
      <c r="Y126" s="108">
        <f t="shared" si="24"/>
        <v>-706085.34438085859</v>
      </c>
    </row>
    <row r="127" spans="1:25" hidden="1" x14ac:dyDescent="0.35">
      <c r="A127" s="113">
        <v>27</v>
      </c>
      <c r="B127" s="91">
        <f>A126+(-$D$100-SUM($D$101:D126))/D127</f>
        <v>-2.552218642584581</v>
      </c>
      <c r="C127" s="92">
        <f>SUM($D$101:D127)/-$D$100</f>
        <v>5.9306447036769461</v>
      </c>
      <c r="D127" s="90">
        <f t="shared" si="17"/>
        <v>9176.4839040360694</v>
      </c>
      <c r="E127" s="44">
        <f>IF(-$D$100&lt;SUM($D$101:D127),1,0)</f>
        <v>1</v>
      </c>
      <c r="F127" s="91">
        <f t="shared" si="18"/>
        <v>-2.552218642584581</v>
      </c>
      <c r="G127" s="44">
        <v>27</v>
      </c>
      <c r="H127" s="91">
        <f>A126+(-$J$100-SUM($J$101:J126))/J127</f>
        <v>-3.7014198699512519</v>
      </c>
      <c r="I127" s="92">
        <f>SUM($J$101:J127)/-$J$100</f>
        <v>7.337533599080353</v>
      </c>
      <c r="J127" s="90">
        <f t="shared" si="20"/>
        <v>15667.640200608173</v>
      </c>
      <c r="K127" s="44">
        <f>IF(-$J$100&lt;SUM($J$101:J127),1,0)</f>
        <v>1</v>
      </c>
      <c r="L127" s="91">
        <f t="shared" si="25"/>
        <v>-3.7014198699512519</v>
      </c>
      <c r="M127" s="44">
        <v>27</v>
      </c>
      <c r="N127" s="91">
        <f>A126+(-$P$100-SUM($P$101:P126))/P127</f>
        <v>-6.1761699406600172</v>
      </c>
      <c r="O127" s="92">
        <f>SUM($P$101:P127)/-$P$100</f>
        <v>15.000571171023871</v>
      </c>
      <c r="P127" s="90">
        <f t="shared" si="19"/>
        <v>21944.356512382805</v>
      </c>
      <c r="Q127" s="44">
        <f>IF(-$P$100&lt;SUM($P$101:P127),1,0)</f>
        <v>1</v>
      </c>
      <c r="R127" s="91">
        <f t="shared" si="21"/>
        <v>-6.1761699406600172</v>
      </c>
      <c r="S127" s="44"/>
      <c r="T127" s="23"/>
      <c r="V127" s="1" t="s">
        <v>107</v>
      </c>
      <c r="W127" s="108">
        <f t="shared" si="22"/>
        <v>-271185.45870223205</v>
      </c>
      <c r="X127" s="108">
        <f t="shared" si="23"/>
        <v>-481018.80017019861</v>
      </c>
      <c r="Y127" s="108">
        <f t="shared" si="24"/>
        <v>-728029.70089324145</v>
      </c>
    </row>
    <row r="128" spans="1:25" hidden="1" x14ac:dyDescent="0.35">
      <c r="A128" s="113">
        <v>28</v>
      </c>
      <c r="B128" s="91">
        <f>A127+(-$D$100-SUM($D$101:D127))/D128</f>
        <v>-3.1553251454944693</v>
      </c>
      <c r="C128" s="92">
        <f>SUM($D$101:D128)/-$D$100</f>
        <v>6.0941529623306803</v>
      </c>
      <c r="D128" s="90">
        <f t="shared" si="17"/>
        <v>8992.9542259553473</v>
      </c>
      <c r="E128" s="44">
        <f>IF(-$D$100&lt;SUM($D$101:D128),1,0)</f>
        <v>1</v>
      </c>
      <c r="F128" s="91">
        <f t="shared" si="18"/>
        <v>-3.1553251454944693</v>
      </c>
      <c r="G128" s="44">
        <v>28</v>
      </c>
      <c r="H128" s="91">
        <f>A127+(-$J$100-SUM($J$101:J127))/J128</f>
        <v>-4.3279794591339318</v>
      </c>
      <c r="I128" s="92">
        <f>SUM($J$101:J128)/-$J$100</f>
        <v>7.5398298757153466</v>
      </c>
      <c r="J128" s="90">
        <f t="shared" si="20"/>
        <v>15354.28739659601</v>
      </c>
      <c r="K128" s="44">
        <f>IF(-$J$100&lt;SUM($J$101:J128),1,0)</f>
        <v>1</v>
      </c>
      <c r="L128" s="91">
        <f t="shared" si="25"/>
        <v>-4.3279794591339318</v>
      </c>
      <c r="M128" s="44">
        <v>28</v>
      </c>
      <c r="N128" s="91">
        <f>A127+(-$P$100-SUM($P$101:P127))/P128</f>
        <v>-6.8532346333265437</v>
      </c>
      <c r="O128" s="92">
        <f>SUM($P$101:P128)/-$P$100</f>
        <v>15.414137889911087</v>
      </c>
      <c r="P128" s="90">
        <f t="shared" si="19"/>
        <v>21505.46938213515</v>
      </c>
      <c r="Q128" s="44">
        <f>IF(-$P$100&lt;SUM($P$101:P128),1,0)</f>
        <v>1</v>
      </c>
      <c r="R128" s="91">
        <f t="shared" si="21"/>
        <v>-6.8532346333265437</v>
      </c>
      <c r="S128" s="44"/>
      <c r="T128" s="23"/>
      <c r="V128" s="1" t="s">
        <v>108</v>
      </c>
      <c r="W128" s="108">
        <f t="shared" si="22"/>
        <v>-280178.4129281874</v>
      </c>
      <c r="X128" s="108">
        <f t="shared" si="23"/>
        <v>-496373.08756679459</v>
      </c>
      <c r="Y128" s="108">
        <f t="shared" si="24"/>
        <v>-749535.17027537664</v>
      </c>
    </row>
    <row r="129" spans="1:25" hidden="1" x14ac:dyDescent="0.35">
      <c r="A129" s="113">
        <v>29</v>
      </c>
      <c r="B129" s="91">
        <f>A128+(-$D$100-SUM($D$101:D128))/D129</f>
        <v>-3.7911481076474196</v>
      </c>
      <c r="C129" s="92">
        <f>SUM($D$101:D129)/-$D$100</f>
        <v>6.2543910558113396</v>
      </c>
      <c r="D129" s="90">
        <f t="shared" si="17"/>
        <v>8813.0951414362407</v>
      </c>
      <c r="E129" s="44">
        <f>IF(-$D$100&lt;SUM($D$101:D129),1,0)</f>
        <v>1</v>
      </c>
      <c r="F129" s="91">
        <f t="shared" si="18"/>
        <v>-3.7911481076474196</v>
      </c>
      <c r="G129" s="44">
        <v>29</v>
      </c>
      <c r="H129" s="91">
        <f>A128+(-$J$100-SUM($J$101:J128))/J129</f>
        <v>-4.987734141973398</v>
      </c>
      <c r="I129" s="92">
        <f>SUM($J$101:J129)/-$J$100</f>
        <v>7.7380802268176403</v>
      </c>
      <c r="J129" s="90">
        <f t="shared" si="20"/>
        <v>15047.20164866409</v>
      </c>
      <c r="K129" s="44">
        <f>IF(-$J$100&lt;SUM($J$101:J129),1,0)</f>
        <v>1</v>
      </c>
      <c r="L129" s="91">
        <f t="shared" si="25"/>
        <v>-4.987734141973398</v>
      </c>
      <c r="M129" s="44">
        <v>29</v>
      </c>
      <c r="N129" s="91">
        <f>A128+(-$P$100-SUM($P$101:P128))/P129</f>
        <v>-7.5645251360475001</v>
      </c>
      <c r="O129" s="92">
        <f>SUM($P$101:P129)/-$P$100</f>
        <v>15.819433274420557</v>
      </c>
      <c r="P129" s="90">
        <f t="shared" si="19"/>
        <v>21075.359994492446</v>
      </c>
      <c r="Q129" s="44">
        <f>IF(-$P$100&lt;SUM($P$101:P129),1,0)</f>
        <v>1</v>
      </c>
      <c r="R129" s="91">
        <f t="shared" si="21"/>
        <v>-7.5645251360475001</v>
      </c>
      <c r="S129" s="44"/>
      <c r="T129" s="23"/>
      <c r="V129" s="1" t="s">
        <v>109</v>
      </c>
      <c r="W129" s="108">
        <f t="shared" si="22"/>
        <v>-288991.50806962367</v>
      </c>
      <c r="X129" s="108">
        <f t="shared" si="23"/>
        <v>-511420.28921545867</v>
      </c>
      <c r="Y129" s="108">
        <f t="shared" si="24"/>
        <v>-770610.53026986914</v>
      </c>
    </row>
    <row r="130" spans="1:25" hidden="1" x14ac:dyDescent="0.35">
      <c r="A130" s="113">
        <v>30</v>
      </c>
      <c r="B130" s="91">
        <f>A129+(-$D$100-SUM($D$101:D129))/D130</f>
        <v>-4.4603552118851226</v>
      </c>
      <c r="C130" s="92">
        <f>SUM($D$101:D130)/-$D$100</f>
        <v>6.4114243874223851</v>
      </c>
      <c r="D130" s="90">
        <f t="shared" si="17"/>
        <v>8636.8332386075163</v>
      </c>
      <c r="E130" s="44">
        <f>IF(-$D$100&lt;SUM($D$101:D130),1,0)</f>
        <v>1</v>
      </c>
      <c r="F130" s="91">
        <f>B130</f>
        <v>-4.4603552118851226</v>
      </c>
      <c r="G130" s="44">
        <v>30</v>
      </c>
      <c r="H130" s="91">
        <f>A129+(-$J$100-SUM($J$101:J129))/J130</f>
        <v>-5.6813613693606086</v>
      </c>
      <c r="I130" s="92">
        <f>SUM($J$101:J130)/-$J$100</f>
        <v>7.932365570897888</v>
      </c>
      <c r="J130" s="90">
        <f t="shared" si="20"/>
        <v>14746.257615690809</v>
      </c>
      <c r="K130" s="44">
        <f>IF(-$J$100&lt;SUM($J$101:J130),1,0)</f>
        <v>1</v>
      </c>
      <c r="L130" s="91">
        <f t="shared" si="25"/>
        <v>-5.6813613693606086</v>
      </c>
      <c r="M130" s="44">
        <v>30</v>
      </c>
      <c r="N130" s="91">
        <f>A129+(-$P$100-SUM($P$101:P129))/P130</f>
        <v>-8.310739934742351</v>
      </c>
      <c r="O130" s="92">
        <f>SUM($P$101:P130)/-$P$100</f>
        <v>16.216622751239839</v>
      </c>
      <c r="P130" s="90">
        <f t="shared" si="19"/>
        <v>20653.852794602597</v>
      </c>
      <c r="Q130" s="44">
        <f>IF(-$P$100&lt;SUM($P$101:P130),1,0)</f>
        <v>1</v>
      </c>
      <c r="R130" s="91">
        <f t="shared" si="21"/>
        <v>-8.310739934742351</v>
      </c>
      <c r="S130" s="44"/>
      <c r="T130" s="23"/>
      <c r="V130" s="1" t="s">
        <v>110</v>
      </c>
      <c r="W130" s="108">
        <f t="shared" si="22"/>
        <v>-297628.34130823117</v>
      </c>
      <c r="X130" s="108">
        <f t="shared" si="23"/>
        <v>-526166.54683114949</v>
      </c>
      <c r="Y130" s="108">
        <f t="shared" si="24"/>
        <v>-791264.38306447177</v>
      </c>
    </row>
  </sheetData>
  <mergeCells count="16">
    <mergeCell ref="C2:E2"/>
    <mergeCell ref="G2:H2"/>
    <mergeCell ref="C3:E3"/>
    <mergeCell ref="G3:H3"/>
    <mergeCell ref="C4:E4"/>
    <mergeCell ref="G4:H4"/>
    <mergeCell ref="A96:F96"/>
    <mergeCell ref="H96:L96"/>
    <mergeCell ref="N96:S96"/>
    <mergeCell ref="A98:D98"/>
    <mergeCell ref="C5:E5"/>
    <mergeCell ref="B6:C6"/>
    <mergeCell ref="F6:G6"/>
    <mergeCell ref="H6:I6"/>
    <mergeCell ref="J6:K6"/>
    <mergeCell ref="N80:X80"/>
  </mergeCells>
  <conditionalFormatting sqref="G18:G20 G27:G29 G31:G35 G37 G22:G25">
    <cfRule type="cellIs" dxfId="29" priority="28" operator="equal">
      <formula>0</formula>
    </cfRule>
    <cfRule type="cellIs" dxfId="28" priority="29" operator="lessThan">
      <formula>0</formula>
    </cfRule>
    <cfRule type="cellIs" dxfId="27" priority="30" operator="greaterThan">
      <formula>0</formula>
    </cfRule>
  </conditionalFormatting>
  <conditionalFormatting sqref="I18:I20 I27:I29 I31:I35 I37 I22:I25">
    <cfRule type="cellIs" dxfId="26" priority="25" operator="equal">
      <formula>0</formula>
    </cfRule>
    <cfRule type="cellIs" dxfId="25" priority="26" operator="lessThan">
      <formula>0</formula>
    </cfRule>
    <cfRule type="cellIs" dxfId="24" priority="27" operator="greaterThan">
      <formula>0</formula>
    </cfRule>
  </conditionalFormatting>
  <conditionalFormatting sqref="K18:K20 K27:K29 K31:K35 K37 K22:K25">
    <cfRule type="cellIs" dxfId="23" priority="22" operator="lessThan">
      <formula>0</formula>
    </cfRule>
    <cfRule type="cellIs" dxfId="22" priority="23" operator="equal">
      <formula>0</formula>
    </cfRule>
    <cfRule type="cellIs" dxfId="21" priority="24" operator="greaterThan">
      <formula>0</formula>
    </cfRule>
  </conditionalFormatting>
  <conditionalFormatting sqref="F10:K13 I14 K14 G14">
    <cfRule type="cellIs" dxfId="20" priority="19" operator="greaterThan">
      <formula>0</formula>
    </cfRule>
    <cfRule type="cellIs" dxfId="19" priority="20" operator="equal">
      <formula>0</formula>
    </cfRule>
    <cfRule type="cellIs" dxfId="18" priority="21" operator="lessThan">
      <formula>0</formula>
    </cfRule>
  </conditionalFormatting>
  <conditionalFormatting sqref="G51:G53 G55:G58 G61:G63 G65 G67">
    <cfRule type="cellIs" dxfId="17" priority="16" operator="equal">
      <formula>0</formula>
    </cfRule>
    <cfRule type="cellIs" dxfId="16" priority="17" operator="lessThan">
      <formula>0</formula>
    </cfRule>
    <cfRule type="cellIs" dxfId="15" priority="18" operator="greaterThan">
      <formula>0</formula>
    </cfRule>
  </conditionalFormatting>
  <conditionalFormatting sqref="I51:I53 I55:I58 I61:I63 I65 I67">
    <cfRule type="cellIs" dxfId="14" priority="13" operator="equal">
      <formula>0</formula>
    </cfRule>
    <cfRule type="cellIs" dxfId="13" priority="14" operator="lessThan">
      <formula>0</formula>
    </cfRule>
    <cfRule type="cellIs" dxfId="12" priority="15" operator="greaterThan">
      <formula>0</formula>
    </cfRule>
  </conditionalFormatting>
  <conditionalFormatting sqref="K51:K53 K55:K58 K61:K63 K65 K67">
    <cfRule type="cellIs" dxfId="11" priority="10" operator="equal">
      <formula>0</formula>
    </cfRule>
    <cfRule type="cellIs" dxfId="10" priority="11" operator="lessThan">
      <formula>0</formula>
    </cfRule>
    <cfRule type="cellIs" dxfId="9" priority="12" operator="greaterThan">
      <formula>0</formula>
    </cfRule>
  </conditionalFormatting>
  <conditionalFormatting sqref="G43:G44 G46:G48">
    <cfRule type="cellIs" dxfId="8" priority="7" operator="equal">
      <formula>0</formula>
    </cfRule>
    <cfRule type="cellIs" dxfId="7" priority="8" operator="lessThan">
      <formula>0</formula>
    </cfRule>
    <cfRule type="cellIs" dxfId="6" priority="9" operator="greaterThan">
      <formula>0</formula>
    </cfRule>
  </conditionalFormatting>
  <conditionalFormatting sqref="I43:I44 I46:I48">
    <cfRule type="cellIs" dxfId="5" priority="4" operator="equal">
      <formula>0</formula>
    </cfRule>
    <cfRule type="cellIs" dxfId="4" priority="5" operator="lessThan">
      <formula>0</formula>
    </cfRule>
    <cfRule type="cellIs" dxfId="3" priority="6" operator="greaterThan">
      <formula>0</formula>
    </cfRule>
  </conditionalFormatting>
  <conditionalFormatting sqref="K43:K44 K46:K48">
    <cfRule type="cellIs" dxfId="2" priority="1" operator="lessThan">
      <formula>0</formula>
    </cfRule>
    <cfRule type="cellIs" dxfId="1" priority="2" operator="equal">
      <formula>0</formula>
    </cfRule>
    <cfRule type="cellIs" dxfId="0" priority="3" operator="greaterThan">
      <formula>0</formula>
    </cfRule>
  </conditionalFormatting>
  <dataValidations count="1">
    <dataValidation type="list" allowBlank="1" showInputMessage="1" showErrorMessage="1" sqref="J71:J73 H71:H73 E71:F73 E75:F76 H75:H76 J75:J76" xr:uid="{00000000-0002-0000-0100-000000000000}">
      <formula1>$A$71:$A$75</formula1>
    </dataValidation>
  </dataValidations>
  <pageMargins left="0.7" right="0.7" top="0.75" bottom="0.75" header="0.3" footer="0.3"/>
  <pageSetup paperSize="9" scale="27"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2:K27"/>
  <sheetViews>
    <sheetView zoomScale="85" zoomScaleNormal="85" workbookViewId="0">
      <selection activeCell="A2" sqref="A2:E2"/>
    </sheetView>
  </sheetViews>
  <sheetFormatPr defaultRowHeight="14.5" x14ac:dyDescent="0.35"/>
  <cols>
    <col min="1" max="1" width="2.6328125" customWidth="1"/>
    <col min="2" max="2" width="99.36328125" bestFit="1" customWidth="1"/>
    <col min="3" max="3" width="15.90625" bestFit="1" customWidth="1"/>
    <col min="4" max="4" width="100" customWidth="1"/>
    <col min="5" max="5" width="12.6328125" customWidth="1"/>
    <col min="6" max="6" width="11.6328125" bestFit="1" customWidth="1"/>
    <col min="7" max="7" width="23.453125" customWidth="1"/>
    <col min="8" max="8" width="15.90625" bestFit="1" customWidth="1"/>
    <col min="9" max="9" width="6.08984375" bestFit="1" customWidth="1"/>
    <col min="10" max="10" width="14" customWidth="1"/>
    <col min="11" max="11" width="12.08984375" customWidth="1"/>
  </cols>
  <sheetData>
    <row r="2" spans="1:5" ht="15" customHeight="1" x14ac:dyDescent="0.35">
      <c r="A2" s="133" t="s">
        <v>117</v>
      </c>
      <c r="B2" s="134"/>
      <c r="C2" s="134"/>
      <c r="D2" s="134"/>
      <c r="E2" s="135"/>
    </row>
    <row r="3" spans="1:5" x14ac:dyDescent="0.35">
      <c r="A3" s="9"/>
      <c r="B3" s="7"/>
      <c r="C3" s="7"/>
      <c r="D3" s="7"/>
      <c r="E3" s="8"/>
    </row>
    <row r="4" spans="1:5" x14ac:dyDescent="0.35">
      <c r="A4" s="142" t="s">
        <v>118</v>
      </c>
      <c r="B4" s="143"/>
      <c r="C4" s="143"/>
      <c r="D4" s="143"/>
      <c r="E4" s="144"/>
    </row>
    <row r="5" spans="1:5" x14ac:dyDescent="0.35">
      <c r="A5" s="145"/>
      <c r="B5" s="146"/>
      <c r="C5" s="146"/>
      <c r="D5" s="146"/>
      <c r="E5" s="147"/>
    </row>
    <row r="7" spans="1:5" x14ac:dyDescent="0.35">
      <c r="B7" s="136" t="s">
        <v>119</v>
      </c>
      <c r="C7" s="137"/>
      <c r="D7" s="136" t="s">
        <v>120</v>
      </c>
      <c r="E7" s="137"/>
    </row>
    <row r="8" spans="1:5" x14ac:dyDescent="0.35">
      <c r="B8" s="13" t="s">
        <v>121</v>
      </c>
      <c r="C8" s="34" t="s">
        <v>122</v>
      </c>
      <c r="D8" s="14"/>
      <c r="E8" s="30"/>
    </row>
    <row r="9" spans="1:5" ht="29" x14ac:dyDescent="0.35">
      <c r="B9" s="138"/>
      <c r="C9" s="139"/>
      <c r="D9" s="15" t="s">
        <v>123</v>
      </c>
      <c r="E9" s="31" t="s">
        <v>122</v>
      </c>
    </row>
    <row r="10" spans="1:5" x14ac:dyDescent="0.35">
      <c r="B10" s="138"/>
      <c r="C10" s="139"/>
      <c r="D10" s="18" t="s">
        <v>124</v>
      </c>
      <c r="E10" s="31" t="s">
        <v>122</v>
      </c>
    </row>
    <row r="11" spans="1:5" x14ac:dyDescent="0.35">
      <c r="B11" s="16" t="s">
        <v>125</v>
      </c>
      <c r="C11" s="35" t="s">
        <v>122</v>
      </c>
      <c r="D11" s="17"/>
      <c r="E11" s="32"/>
    </row>
    <row r="12" spans="1:5" ht="29" x14ac:dyDescent="0.35">
      <c r="B12" s="138" t="s">
        <v>126</v>
      </c>
      <c r="C12" s="139"/>
      <c r="D12" s="15" t="s">
        <v>127</v>
      </c>
      <c r="E12" s="31" t="s">
        <v>122</v>
      </c>
    </row>
    <row r="13" spans="1:5" ht="29" x14ac:dyDescent="0.35">
      <c r="B13" s="138"/>
      <c r="C13" s="139"/>
      <c r="D13" s="15" t="s">
        <v>128</v>
      </c>
      <c r="E13" s="31" t="s">
        <v>122</v>
      </c>
    </row>
    <row r="14" spans="1:5" x14ac:dyDescent="0.35">
      <c r="B14" s="138"/>
      <c r="C14" s="139"/>
      <c r="D14" s="18" t="s">
        <v>124</v>
      </c>
      <c r="E14" s="31" t="s">
        <v>122</v>
      </c>
    </row>
    <row r="15" spans="1:5" x14ac:dyDescent="0.35">
      <c r="B15" s="16" t="s">
        <v>129</v>
      </c>
      <c r="C15" s="35" t="s">
        <v>122</v>
      </c>
      <c r="D15" s="17"/>
      <c r="E15" s="32"/>
    </row>
    <row r="16" spans="1:5" ht="29" x14ac:dyDescent="0.35">
      <c r="B16" s="138" t="s">
        <v>130</v>
      </c>
      <c r="C16" s="139"/>
      <c r="D16" s="15" t="s">
        <v>131</v>
      </c>
      <c r="E16" s="31" t="s">
        <v>122</v>
      </c>
    </row>
    <row r="17" spans="1:11" x14ac:dyDescent="0.35">
      <c r="B17" s="138"/>
      <c r="C17" s="139"/>
      <c r="D17" s="18" t="s">
        <v>124</v>
      </c>
      <c r="E17" s="31" t="s">
        <v>122</v>
      </c>
    </row>
    <row r="18" spans="1:11" ht="15" customHeight="1" x14ac:dyDescent="0.35">
      <c r="B18" s="16" t="s">
        <v>132</v>
      </c>
      <c r="C18" s="35" t="s">
        <v>122</v>
      </c>
      <c r="D18" s="17"/>
      <c r="E18" s="32"/>
    </row>
    <row r="19" spans="1:11" ht="43.5" x14ac:dyDescent="0.35">
      <c r="B19" s="138"/>
      <c r="C19" s="139"/>
      <c r="D19" s="15" t="s">
        <v>133</v>
      </c>
      <c r="E19" s="31" t="s">
        <v>122</v>
      </c>
    </row>
    <row r="20" spans="1:11" ht="43.5" x14ac:dyDescent="0.35">
      <c r="B20" s="138"/>
      <c r="C20" s="139"/>
      <c r="D20" s="15" t="s">
        <v>134</v>
      </c>
      <c r="E20" s="31" t="s">
        <v>122</v>
      </c>
    </row>
    <row r="21" spans="1:11" x14ac:dyDescent="0.35">
      <c r="B21" s="140"/>
      <c r="C21" s="141"/>
      <c r="D21" s="19" t="s">
        <v>124</v>
      </c>
      <c r="E21" s="33" t="s">
        <v>122</v>
      </c>
    </row>
    <row r="23" spans="1:11" x14ac:dyDescent="0.35">
      <c r="A23" s="10"/>
      <c r="B23" s="10"/>
      <c r="C23" s="10"/>
      <c r="D23" s="10"/>
      <c r="E23" s="10"/>
      <c r="G23" s="129" t="s">
        <v>135</v>
      </c>
      <c r="H23" s="24" t="s">
        <v>13</v>
      </c>
      <c r="I23" s="131" t="s">
        <v>136</v>
      </c>
      <c r="J23" s="132"/>
      <c r="K23" s="11" t="s">
        <v>137</v>
      </c>
    </row>
    <row r="24" spans="1:11" ht="25" x14ac:dyDescent="0.35">
      <c r="A24" s="10"/>
      <c r="B24" s="10"/>
      <c r="C24" s="10"/>
      <c r="D24" s="10"/>
      <c r="E24" s="10"/>
      <c r="G24" s="130"/>
      <c r="H24" s="25" t="s">
        <v>138</v>
      </c>
      <c r="I24" s="6" t="s">
        <v>139</v>
      </c>
      <c r="J24" s="5" t="s">
        <v>138</v>
      </c>
      <c r="K24" s="25" t="s">
        <v>140</v>
      </c>
    </row>
    <row r="25" spans="1:11" x14ac:dyDescent="0.35">
      <c r="G25" s="40" t="s">
        <v>141</v>
      </c>
      <c r="H25" s="42"/>
      <c r="I25" s="36"/>
      <c r="J25" s="37"/>
      <c r="K25" s="40" t="s">
        <v>142</v>
      </c>
    </row>
    <row r="26" spans="1:11" x14ac:dyDescent="0.35">
      <c r="G26" s="40" t="s">
        <v>143</v>
      </c>
      <c r="H26" s="42"/>
      <c r="I26" s="36"/>
      <c r="J26" s="37"/>
      <c r="K26" s="40" t="s">
        <v>142</v>
      </c>
    </row>
    <row r="27" spans="1:11" x14ac:dyDescent="0.35">
      <c r="G27" s="41" t="s">
        <v>144</v>
      </c>
      <c r="H27" s="43"/>
      <c r="I27" s="38"/>
      <c r="J27" s="39"/>
      <c r="K27" s="41" t="s">
        <v>142</v>
      </c>
    </row>
  </sheetData>
  <mergeCells count="14">
    <mergeCell ref="G23:G24"/>
    <mergeCell ref="I23:J23"/>
    <mergeCell ref="A2:E2"/>
    <mergeCell ref="B7:C7"/>
    <mergeCell ref="D7:E7"/>
    <mergeCell ref="B9:B10"/>
    <mergeCell ref="C9:C10"/>
    <mergeCell ref="B12:B14"/>
    <mergeCell ref="C12:C14"/>
    <mergeCell ref="B16:B17"/>
    <mergeCell ref="C16:C17"/>
    <mergeCell ref="B19:B21"/>
    <mergeCell ref="C19:C21"/>
    <mergeCell ref="A4:E5"/>
  </mergeCells>
  <dataValidations count="1">
    <dataValidation type="list" allowBlank="1" showInputMessage="1" showErrorMessage="1" sqref="C8 C11 C18 C15 E12:E14 E19:E21 E9:E10 E16:E17" xr:uid="{00000000-0002-0000-0200-000000000000}">
      <formula1>"Ja, Nee"</formula1>
    </dataValidation>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7a57053-4719-47a5-956c-2cedd047153b">
      <Terms xmlns="http://schemas.microsoft.com/office/infopath/2007/PartnerControls"/>
    </lcf76f155ced4ddcb4097134ff3c332f>
    <TaxCatchAll xmlns="0b5c4c80-eeeb-45be-92e4-935b84b31ff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FDC6B1443DEFE459A50EE67BCB525B5" ma:contentTypeVersion="9" ma:contentTypeDescription="Een nieuw document maken." ma:contentTypeScope="" ma:versionID="6a9b2afc46ef1f7286d7490c5e3f37b2">
  <xsd:schema xmlns:xsd="http://www.w3.org/2001/XMLSchema" xmlns:xs="http://www.w3.org/2001/XMLSchema" xmlns:p="http://schemas.microsoft.com/office/2006/metadata/properties" xmlns:ns2="97a57053-4719-47a5-956c-2cedd047153b" xmlns:ns3="0b5c4c80-eeeb-45be-92e4-935b84b31ffc" targetNamespace="http://schemas.microsoft.com/office/2006/metadata/properties" ma:root="true" ma:fieldsID="a338e2070ca6e96ab665edea1e8f9b6f" ns2:_="" ns3:_="">
    <xsd:import namespace="97a57053-4719-47a5-956c-2cedd047153b"/>
    <xsd:import namespace="0b5c4c80-eeeb-45be-92e4-935b84b31ff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a57053-4719-47a5-956c-2cedd04715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186cc06b-ae07-4396-b0dc-ecb0111c87b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b5c4c80-eeeb-45be-92e4-935b84b31ff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1800ce38-d912-4d8a-99b1-4458ade7b2bc}" ma:internalName="TaxCatchAll" ma:showField="CatchAllData" ma:web="0b5c4c80-eeeb-45be-92e4-935b84b31f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1EBD0-34B3-4549-B1FD-371721439D0F}">
  <ds:schemaRefs>
    <ds:schemaRef ds:uri="http://schemas.microsoft.com/office/2006/metadata/properties"/>
    <ds:schemaRef ds:uri="http://schemas.microsoft.com/office/infopath/2007/PartnerControls"/>
    <ds:schemaRef ds:uri="97a57053-4719-47a5-956c-2cedd047153b"/>
    <ds:schemaRef ds:uri="0b5c4c80-eeeb-45be-92e4-935b84b31ffc"/>
  </ds:schemaRefs>
</ds:datastoreItem>
</file>

<file path=customXml/itemProps2.xml><?xml version="1.0" encoding="utf-8"?>
<ds:datastoreItem xmlns:ds="http://schemas.openxmlformats.org/officeDocument/2006/customXml" ds:itemID="{9CE78655-EBC3-4A63-8B6F-00D799E3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a57053-4719-47a5-956c-2cedd047153b"/>
    <ds:schemaRef ds:uri="0b5c4c80-eeeb-45be-92e4-935b84b31f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D97553C-F96E-4387-BE74-E13A13B1AD8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Business case Empty</vt:lpstr>
      <vt:lpstr>BC Example</vt:lpstr>
      <vt:lpstr>2.d Levensduur</vt:lpstr>
      <vt:lpstr>'BC Example'!Table3</vt:lpstr>
      <vt:lpstr>Table3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 Faasse</dc:creator>
  <cp:keywords/>
  <dc:description/>
  <cp:lastModifiedBy>info</cp:lastModifiedBy>
  <cp:revision/>
  <dcterms:created xsi:type="dcterms:W3CDTF">2017-01-09T14:51:43Z</dcterms:created>
  <dcterms:modified xsi:type="dcterms:W3CDTF">2022-10-04T13:28:49Z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0x0101005FDC6B1443DEFE459A50EE67BCB525B5</vt:lpwstr>
  </property>
</Properties>
</file>