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STORK_PC\Geerthenk.wijnants\Stork\Projecten\WCM_2022-2023\Best Practise CUI Management (EN)\"/>
    </mc:Choice>
  </mc:AlternateContent>
  <bookViews>
    <workbookView xWindow="0" yWindow="0" windowWidth="20490" windowHeight="8595" activeTab="1"/>
  </bookViews>
  <sheets>
    <sheet name="Introduction" sheetId="11" r:id="rId1"/>
    <sheet name="SuitabilityFilter" sheetId="8" r:id="rId2"/>
    <sheet name="NDT Techniques" sheetId="9" r:id="rId3"/>
  </sheets>
  <externalReferences>
    <externalReference r:id="rId4"/>
    <externalReference r:id="rId5"/>
    <externalReference r:id="rId6"/>
  </externalReferences>
  <definedNames>
    <definedName name="Accessitibility">'[1]NDT Effectiviteit'!$C$41</definedName>
    <definedName name="ColdIsolCosts">'[1]Input and Output'!$J$36</definedName>
    <definedName name="HotIsolCosts">'[1]Input and Output'!$J$31</definedName>
    <definedName name="Materialen">#REF!</definedName>
    <definedName name="NDT_Kosten">'NDT Techniques'!$B$38:$K$38</definedName>
    <definedName name="NDT_Technieken">'NDT Techniques'!$B$2:$K$2</definedName>
    <definedName name="NDTEff">'NDT Techniques'!$M$3:$O$7</definedName>
    <definedName name="NDTEffClass" comment="De effectiviteit van de betreffend NDT techniek, zoals toegekend middels de classificatie.">'NDT Techniques'!$M$3:$M$7</definedName>
    <definedName name="_xlnm.Print_Area" localSheetId="0">Introduction!$C$4:$F$26</definedName>
    <definedName name="RemLifeTimDef">'[1]Estimation formulae'!$C$8</definedName>
    <definedName name="Risk_MOTBF" localSheetId="0">'[2]NEN-EN 16991'!$AB$3:$AF$7</definedName>
    <definedName name="Risk_MOTBF">'[3]NEN-EN 16991'!$AB$3:$AF$7</definedName>
    <definedName name="ScrInspIntDef">'[1]Estimation formulae'!$C$6</definedName>
    <definedName name="Sensitivity">'[1]NDT Effectiviteit'!$C$40</definedName>
    <definedName name="Typicals">'NDT Techniques'!$A$3:$A$8</definedName>
    <definedName name="VisInspIntDef">'[1]Estimation formulae'!$C$5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9" l="1"/>
  <c r="N32" i="9" l="1"/>
  <c r="P27" i="9"/>
  <c r="R27" i="9" l="1"/>
  <c r="P28" i="9"/>
  <c r="R28" i="9" s="1"/>
  <c r="M28" i="9"/>
  <c r="M27" i="9"/>
  <c r="B5" i="8"/>
  <c r="D37" i="9"/>
  <c r="C37" i="9"/>
  <c r="K36" i="9"/>
  <c r="K38" i="9" s="1"/>
  <c r="H36" i="9"/>
  <c r="H38" i="9" s="1"/>
  <c r="G36" i="9"/>
  <c r="G38" i="9" s="1"/>
  <c r="D36" i="9"/>
  <c r="J34" i="9"/>
  <c r="J36" i="9" s="1"/>
  <c r="J38" i="9" s="1"/>
  <c r="F34" i="9"/>
  <c r="F36" i="9" s="1"/>
  <c r="F38" i="9" s="1"/>
  <c r="E34" i="9"/>
  <c r="E36" i="9" s="1"/>
  <c r="E3" i="8"/>
  <c r="E2" i="8"/>
  <c r="E4" i="8" s="1"/>
  <c r="E6" i="8"/>
  <c r="E7" i="8"/>
  <c r="E8" i="8"/>
  <c r="F3" i="8"/>
  <c r="F2" i="8"/>
  <c r="F4" i="8" s="1"/>
  <c r="F6" i="8"/>
  <c r="F7" i="8"/>
  <c r="F8" i="8"/>
  <c r="G3" i="8"/>
  <c r="G2" i="8"/>
  <c r="G4" i="8" s="1"/>
  <c r="G6" i="8"/>
  <c r="G7" i="8"/>
  <c r="G8" i="8"/>
  <c r="H3" i="8"/>
  <c r="H2" i="8"/>
  <c r="H4" i="8" s="1"/>
  <c r="H6" i="8"/>
  <c r="H7" i="8"/>
  <c r="H8" i="8"/>
  <c r="I3" i="8"/>
  <c r="I2" i="8"/>
  <c r="I4" i="8" s="1"/>
  <c r="I6" i="8"/>
  <c r="I7" i="8"/>
  <c r="I8" i="8"/>
  <c r="J3" i="8"/>
  <c r="J2" i="8"/>
  <c r="J4" i="8" s="1"/>
  <c r="J6" i="8"/>
  <c r="J7" i="8"/>
  <c r="J8" i="8"/>
  <c r="K3" i="8"/>
  <c r="K2" i="8"/>
  <c r="K4" i="8" s="1"/>
  <c r="K6" i="8"/>
  <c r="K7" i="8"/>
  <c r="K8" i="8"/>
  <c r="L3" i="8"/>
  <c r="L2" i="8"/>
  <c r="L4" i="8" s="1"/>
  <c r="L6" i="8"/>
  <c r="L7" i="8"/>
  <c r="L8" i="8"/>
  <c r="M3" i="8"/>
  <c r="M2" i="8"/>
  <c r="M4" i="8" s="1"/>
  <c r="M6" i="8"/>
  <c r="M7" i="8"/>
  <c r="M8" i="8"/>
  <c r="N3" i="8"/>
  <c r="N2" i="8"/>
  <c r="N4" i="8" s="1"/>
  <c r="N6" i="8"/>
  <c r="N7" i="8"/>
  <c r="N8" i="8"/>
  <c r="M1" i="8"/>
  <c r="L1" i="8"/>
  <c r="K1" i="8"/>
  <c r="C22" i="8"/>
  <c r="B22" i="8"/>
  <c r="N1" i="8"/>
  <c r="J1" i="8"/>
  <c r="I1" i="8"/>
  <c r="H1" i="8"/>
  <c r="G1" i="8"/>
  <c r="F1" i="8"/>
  <c r="E1" i="8"/>
  <c r="L9" i="8" l="1"/>
  <c r="J9" i="8"/>
  <c r="B17" i="8" s="1"/>
  <c r="M9" i="8"/>
  <c r="H9" i="8"/>
  <c r="A15" i="8" s="1"/>
  <c r="G9" i="8"/>
  <c r="A14" i="8" s="1"/>
  <c r="N9" i="8"/>
  <c r="A21" i="8" s="1"/>
  <c r="K9" i="8"/>
  <c r="B18" i="8" s="1"/>
  <c r="E9" i="8"/>
  <c r="B12" i="8" s="1"/>
  <c r="I9" i="8"/>
  <c r="F9" i="8"/>
  <c r="B19" i="8" l="1"/>
  <c r="A19" i="8"/>
  <c r="B20" i="8"/>
  <c r="A20" i="8"/>
  <c r="A12" i="8"/>
  <c r="A17" i="8"/>
  <c r="B15" i="8"/>
  <c r="A18" i="8"/>
  <c r="B14" i="8"/>
  <c r="B21" i="8"/>
  <c r="B16" i="8"/>
  <c r="A16" i="8"/>
  <c r="A13" i="8"/>
  <c r="B13" i="8"/>
  <c r="I37" i="9"/>
  <c r="I35" i="9"/>
</calcChain>
</file>

<file path=xl/sharedStrings.xml><?xml version="1.0" encoding="utf-8"?>
<sst xmlns="http://schemas.openxmlformats.org/spreadsheetml/2006/main" count="280" uniqueCount="138">
  <si>
    <t>C</t>
  </si>
  <si>
    <t>B</t>
  </si>
  <si>
    <t>A</t>
  </si>
  <si>
    <t>Diameter</t>
  </si>
  <si>
    <t>E</t>
  </si>
  <si>
    <t>D</t>
  </si>
  <si>
    <t>J</t>
  </si>
  <si>
    <t>N</t>
  </si>
  <si>
    <t>Diameter (mm)</t>
  </si>
  <si>
    <t>E= Ineffective</t>
  </si>
  <si>
    <t xml:space="preserve">	PEC / PEC Array</t>
  </si>
  <si>
    <t>On stream RT (film)</t>
  </si>
  <si>
    <t>Guided Waves / Long Range UT</t>
  </si>
  <si>
    <t>(**)</t>
  </si>
  <si>
    <t>UT C-scan mapping</t>
  </si>
  <si>
    <t>In-line inspection (intelligent pigging)</t>
  </si>
  <si>
    <t>Minimum</t>
  </si>
  <si>
    <t>Maximum</t>
  </si>
  <si>
    <t>(***)</t>
  </si>
  <si>
    <t>Object type</t>
  </si>
  <si>
    <t>Object type:</t>
  </si>
  <si>
    <t>NDO Techniek:</t>
  </si>
  <si>
    <t xml:space="preserve">
</t>
  </si>
  <si>
    <t>World Class Maintenance.</t>
  </si>
  <si>
    <t>Project:</t>
  </si>
  <si>
    <t>Input</t>
  </si>
  <si>
    <t>Output</t>
  </si>
  <si>
    <t xml:space="preserve"> </t>
  </si>
  <si>
    <t>A= Highly Effective</t>
  </si>
  <si>
    <t>B= Usually Effective</t>
  </si>
  <si>
    <t>C= Fairly Effective</t>
  </si>
  <si>
    <t>D= Poorly Effective</t>
  </si>
  <si>
    <t>ð</t>
  </si>
  <si>
    <t>1-Expert mening(level I)</t>
  </si>
  <si>
    <t>This worksheet contains an elaboration of the selection of suitable NDT techniques for Corrosion under Insulation.</t>
  </si>
  <si>
    <t xml:space="preserve">Appropriate NDT Techniques are presented based on characteristics of the situation and the required inspection effectiveness. </t>
  </si>
  <si>
    <t xml:space="preserve">The coverage ratio associated with the required inspection effectiveness must be complied with. </t>
  </si>
  <si>
    <t>The tool aims to be a first step for an elaboration for the benefit of an asset owner.</t>
  </si>
  <si>
    <t xml:space="preserve">The tool is available as a resource for those who do not yet have an approach. </t>
  </si>
  <si>
    <t xml:space="preserve">In addition, the tool also functions as a test for the practicality of the end result. </t>
  </si>
  <si>
    <t xml:space="preserve">The motto used is: "an explicit decision-making process can be captured in a decision-making model". </t>
  </si>
  <si>
    <r>
      <t xml:space="preserve">Color coding used: </t>
    </r>
    <r>
      <rPr>
        <sz val="9"/>
        <color theme="1"/>
        <rFont val="Trebuchet MS"/>
        <family val="2"/>
      </rPr>
      <t xml:space="preserve">(as per Microsoft Excel standard): </t>
    </r>
  </si>
  <si>
    <t xml:space="preserve">Entry of data (input): </t>
  </si>
  <si>
    <t>Result of input (output):</t>
  </si>
  <si>
    <t xml:space="preserve">The following elements are provided in this tool: </t>
  </si>
  <si>
    <t xml:space="preserve">• Import and export of experiences in order to determine suitable NDT Techniques </t>
  </si>
  <si>
    <t>• Overview of the characteristics of NDT Techniques.</t>
  </si>
  <si>
    <t>Tab: [NDT Techniques]</t>
  </si>
  <si>
    <t>Tab: [SuitabilityFilter]</t>
  </si>
  <si>
    <t>Developments:</t>
  </si>
  <si>
    <t>Over time it is foreseen that other available techniques can be added.</t>
  </si>
  <si>
    <t>Intended purpose</t>
  </si>
  <si>
    <t>Required inspection-effectivity</t>
  </si>
  <si>
    <t>Required coverage</t>
  </si>
  <si>
    <t>Nom. Wall-thickness (mm)</t>
  </si>
  <si>
    <t>Accessibility</t>
  </si>
  <si>
    <t>Suitability filter NDT techniques</t>
  </si>
  <si>
    <t>Corrosion under insulation</t>
  </si>
  <si>
    <t>Please note:</t>
  </si>
  <si>
    <r>
      <t xml:space="preserve">If serious damage is found </t>
    </r>
    <r>
      <rPr>
        <b/>
        <sz val="11"/>
        <color theme="1"/>
        <rFont val="Calibri"/>
        <family val="2"/>
        <scheme val="minor"/>
      </rPr>
      <t>upon detection</t>
    </r>
    <r>
      <rPr>
        <sz val="11"/>
        <color theme="1"/>
        <rFont val="Calibri"/>
        <family val="2"/>
        <scheme val="minor"/>
      </rPr>
      <t>, a follow-up examination (</t>
    </r>
    <r>
      <rPr>
        <b/>
        <sz val="11"/>
        <color theme="1"/>
        <rFont val="Calibri"/>
        <family val="2"/>
        <scheme val="minor"/>
      </rPr>
      <t>wall thickness measurement</t>
    </r>
    <r>
      <rPr>
        <sz val="11"/>
        <color theme="1"/>
        <rFont val="Calibri"/>
        <family val="2"/>
        <scheme val="minor"/>
      </rPr>
      <t xml:space="preserve">) is required in order to achieve the desired effectiveness. </t>
    </r>
  </si>
  <si>
    <t>Branches on pipes &gt; DN250 and on vessel walls</t>
  </si>
  <si>
    <t>Branches on pipes = DN250</t>
  </si>
  <si>
    <t>Fire-resistant cladding in general</t>
  </si>
  <si>
    <t>Imposition/Support (*)</t>
  </si>
  <si>
    <t>Straight pipes &gt; DN250 and vessel walls</t>
  </si>
  <si>
    <t xml:space="preserve">Straight pipes = DN250 </t>
  </si>
  <si>
    <t>(*): the valuation strongly depends on the type of support</t>
  </si>
  <si>
    <t>Inspection-effectivity:</t>
  </si>
  <si>
    <t xml:space="preserve">Effect on failure probability category: </t>
  </si>
  <si>
    <t>Effectivity class</t>
  </si>
  <si>
    <t xml:space="preserve">Required Coverage: </t>
  </si>
  <si>
    <t>Risk reduction:</t>
  </si>
  <si>
    <t>Compare AP 581 (2016) Table 2.C.2.1 (contains gradual distribution in 5 steps )</t>
  </si>
  <si>
    <t>On stream RT (digital)</t>
  </si>
  <si>
    <t>Profile radiography</t>
  </si>
  <si>
    <t>Visual inspection with unpacking</t>
  </si>
  <si>
    <t>Ultrasound wallthickness measurement</t>
  </si>
  <si>
    <t>Thermography</t>
  </si>
  <si>
    <t>Corrosion detection</t>
  </si>
  <si>
    <t>Moisture detection</t>
  </si>
  <si>
    <t>Wall thickness measurements</t>
  </si>
  <si>
    <t>Applicable as:</t>
  </si>
  <si>
    <t>(**): limited applicable (HOIS Recommended Practice 1 v3.1)</t>
  </si>
  <si>
    <t>Flat: no upper border</t>
  </si>
  <si>
    <t>Accessibility for performance</t>
  </si>
  <si>
    <t>Accessible from ground or platform</t>
  </si>
  <si>
    <t>Working from scaffolding</t>
  </si>
  <si>
    <t>Aerial platform, rope access</t>
  </si>
  <si>
    <t xml:space="preserve">Underground </t>
  </si>
  <si>
    <t>Remark:</t>
  </si>
  <si>
    <t>Limited use for wall thickness measurement (HOIS Recommended Practice 1 v3.1)</t>
  </si>
  <si>
    <t>Limited use for moisture detection (HOIS Recommended Practice 1 v3.1)</t>
  </si>
  <si>
    <t>Achievable distance per measurement varies. With underground pipes, achievable distance is very limited</t>
  </si>
  <si>
    <t>Maximum insulation thickness 250mm</t>
  </si>
  <si>
    <t>Point measurements only</t>
  </si>
  <si>
    <t xml:space="preserve">Watch out for heat reflections on plating </t>
  </si>
  <si>
    <t>Remark</t>
  </si>
  <si>
    <t>Suitable NDT techniques</t>
  </si>
  <si>
    <t>Best Practise for Risk Based Corrosion Under Isolation Management.</t>
  </si>
  <si>
    <t>Another foreseen addition is the weighting of inspection effectiveness with regard to the percentage of the total area inspected (the coverage).</t>
  </si>
  <si>
    <t>Possible techniques:</t>
  </si>
  <si>
    <t>Conclusion fitness for purpose:</t>
  </si>
  <si>
    <t>1= suitable</t>
  </si>
  <si>
    <t>0= unsuitable</t>
  </si>
  <si>
    <t>Nom. Wallthickness</t>
  </si>
  <si>
    <t>(***): no limits</t>
  </si>
  <si>
    <t>Rough costs indication (excl. access, cleaning, etc.)</t>
  </si>
  <si>
    <t>Dayprice (8 hour) (EUR)</t>
  </si>
  <si>
    <t>productivity (measuring points per day)</t>
  </si>
  <si>
    <t>Price per measuring point (EUR)</t>
  </si>
  <si>
    <t>Coverage (m² surface per measuringpoint)</t>
  </si>
  <si>
    <t>Price per surface (EUR/m²)</t>
  </si>
  <si>
    <t>flat</t>
  </si>
  <si>
    <t>How does the combination of the effectiveness of a technique with the coverage affect the end result?</t>
  </si>
  <si>
    <t>The effect of the combination can be visualized as follows:</t>
  </si>
  <si>
    <t>The end result depends on the combination.</t>
  </si>
  <si>
    <t>In reliability terms, this can then be evaluated by means of a so-called "or" gate.</t>
  </si>
  <si>
    <t>This means that "failure" occurs when either one or the other fails.</t>
  </si>
  <si>
    <t xml:space="preserve">So through a figure: </t>
  </si>
  <si>
    <t>Effectivity of technique</t>
  </si>
  <si>
    <t>Coverage of technique</t>
  </si>
  <si>
    <t>Effectivity endresult</t>
  </si>
  <si>
    <t>From a computational point of view, this can then be calculated using the failure probability per component.</t>
  </si>
  <si>
    <t>That is done below.</t>
  </si>
  <si>
    <t>A value can be assigned to each element.</t>
  </si>
  <si>
    <t xml:space="preserve">The effect on the end result is then displayed. </t>
  </si>
  <si>
    <t>Probability of failure:</t>
  </si>
  <si>
    <t>Effect. techniue:</t>
  </si>
  <si>
    <t>Coverage technique:</t>
  </si>
  <si>
    <t>Effectivity endresult:</t>
  </si>
  <si>
    <t>Effectivity technique:</t>
  </si>
  <si>
    <t>Overview:</t>
  </si>
  <si>
    <t>Proposed end result:</t>
  </si>
  <si>
    <t>The green shaded area refers to the cases where the coverage is at the level conforming to API 581.</t>
  </si>
  <si>
    <t xml:space="preserve">This table shows the effect of the combination of coverage and the effectiveness of the technique.
In the green cells, the requirement set for a technique is met. </t>
  </si>
  <si>
    <t xml:space="preserve">&lt;&lt; supposed as per applied framework. </t>
  </si>
  <si>
    <t>Conclusions:</t>
  </si>
  <si>
    <t>When the coverage criterion is met for a technique with a certain effectiveness (i.e. the coverage is "in the green zone), in most cases the effectiveness assumed from the project is a lower limit.
Exception is only in case of effectiveness B with 65% coverage; instead of 90% effectiveness, a 59% effectiveness is achieved, or 30% lower than budgeted.
In terms of order of magnitude (in general effectiveness involves factors of 10), this is still in a comparable range.
When assessing this, it applies that, based on the applied API 581 (2016) (table 2.C.10.3), a 100% visual inspection must be applied in all cases.
It can then be assumed that through this inspection the applied NDT can be deployed in a more targeted manner (in the risk areas).
For that reason, the above can be maintained as a framework.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</si>
</sst>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@&quot;:&quot;"/>
    <numFmt numFmtId="166" formatCode="&quot;Basis: &quot;@"/>
    <numFmt numFmtId="167" formatCode="General&quot; mm.&quot;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color theme="1"/>
      <name val="Trebuchet MS"/>
      <family val="2"/>
    </font>
    <font>
      <sz val="10"/>
      <color rgb="FF3F3F76"/>
      <name val="Trebuchet MS"/>
      <family val="2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Trebuchet MS"/>
      <family val="2"/>
    </font>
    <font>
      <b/>
      <sz val="11"/>
      <name val="Calibri"/>
      <family val="2"/>
      <scheme val="minor"/>
    </font>
    <font>
      <sz val="10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Trebuchet MS"/>
      <family val="2"/>
    </font>
    <font>
      <sz val="10"/>
      <color theme="0"/>
      <name val="Trebuchet MS"/>
      <family val="2"/>
    </font>
    <font>
      <b/>
      <sz val="20"/>
      <color theme="1"/>
      <name val="Trebuchet MS"/>
      <family val="2"/>
    </font>
    <font>
      <sz val="9"/>
      <color theme="1"/>
      <name val="Trebuchet MS"/>
      <family val="2"/>
    </font>
    <font>
      <b/>
      <sz val="10"/>
      <color rgb="FF3F3F3F"/>
      <name val="Trebuchet MS"/>
      <family val="2"/>
    </font>
    <font>
      <i/>
      <sz val="10"/>
      <color theme="1"/>
      <name val="Trebuchet MS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3F3F3F"/>
      <name val="Trebuchet MS"/>
      <family val="2"/>
    </font>
    <font>
      <sz val="11"/>
      <color theme="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  <font>
      <sz val="11"/>
      <color rgb="FFFF0000"/>
      <name val="Calibri"/>
      <family val="2"/>
      <scheme val="minor"/>
    </font>
    <font>
      <b/>
      <sz val="10"/>
      <color rgb="FFFF0000"/>
      <name val="Trebuchet MS"/>
      <family val="2"/>
    </font>
  </fonts>
  <fills count="1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6795556505021"/>
        <bgColor indexed="64"/>
      </patternFill>
    </fill>
    <fill>
      <gradientFill degree="135">
        <stop position="0">
          <color theme="0"/>
        </stop>
        <stop position="1">
          <color rgb="FFCFCFCF"/>
        </stop>
      </gradient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theme="8" tint="0.39994506668294322"/>
      </left>
      <right/>
      <top style="medium">
        <color theme="8" tint="0.39994506668294322"/>
      </top>
      <bottom/>
      <diagonal/>
    </border>
    <border>
      <left/>
      <right/>
      <top style="medium">
        <color theme="8" tint="0.39994506668294322"/>
      </top>
      <bottom/>
      <diagonal/>
    </border>
    <border>
      <left/>
      <right style="medium">
        <color theme="8" tint="-0.499984740745262"/>
      </right>
      <top style="medium">
        <color theme="8" tint="0.39994506668294322"/>
      </top>
      <bottom/>
      <diagonal/>
    </border>
    <border>
      <left style="medium">
        <color theme="8" tint="0.39994506668294322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0.39994506668294322"/>
      </left>
      <right style="medium">
        <color theme="8" tint="-0.499984740745262"/>
      </right>
      <top/>
      <bottom/>
      <diagonal/>
    </border>
    <border>
      <left style="medium">
        <color theme="8" tint="0.39994506668294322"/>
      </left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 style="medium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2" borderId="1" applyNumberFormat="0" applyAlignment="0" applyProtection="0"/>
    <xf numFmtId="0" fontId="9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0" fontId="8" fillId="2" borderId="1" applyNumberFormat="0" applyAlignment="0" applyProtection="0"/>
    <xf numFmtId="0" fontId="25" fillId="7" borderId="14" applyNumberFormat="0" applyAlignment="0" applyProtection="0"/>
    <xf numFmtId="0" fontId="27" fillId="0" borderId="0"/>
    <xf numFmtId="9" fontId="27" fillId="0" borderId="0" applyFont="0" applyFill="0" applyBorder="0" applyAlignment="0" applyProtection="0"/>
    <xf numFmtId="0" fontId="28" fillId="0" borderId="0"/>
  </cellStyleXfs>
  <cellXfs count="213">
    <xf numFmtId="0" fontId="0" fillId="0" borderId="0" xfId="0"/>
    <xf numFmtId="0" fontId="0" fillId="4" borderId="3" xfId="0" applyFill="1" applyBorder="1" applyAlignment="1">
      <alignment horizontal="left" vertical="center" indent="1"/>
    </xf>
    <xf numFmtId="0" fontId="7" fillId="0" borderId="3" xfId="2" applyFont="1" applyBorder="1" applyAlignment="1">
      <alignment horizontal="left" indent="1"/>
    </xf>
    <xf numFmtId="0" fontId="10" fillId="0" borderId="0" xfId="2" applyFont="1" applyAlignment="1">
      <alignment horizontal="left" vertical="center" indent="1"/>
    </xf>
    <xf numFmtId="0" fontId="9" fillId="0" borderId="5" xfId="2" applyNumberFormat="1" applyBorder="1" applyAlignment="1">
      <alignment horizontal="center" vertical="center"/>
    </xf>
    <xf numFmtId="0" fontId="9" fillId="0" borderId="6" xfId="2" applyNumberFormat="1" applyBorder="1" applyAlignment="1">
      <alignment horizontal="center" vertical="center"/>
    </xf>
    <xf numFmtId="0" fontId="9" fillId="0" borderId="0" xfId="2" applyFont="1" applyAlignment="1">
      <alignment horizontal="left" vertical="center" indent="1"/>
    </xf>
    <xf numFmtId="0" fontId="8" fillId="2" borderId="1" xfId="1" applyFont="1" applyAlignment="1">
      <alignment horizontal="left" indent="1"/>
    </xf>
    <xf numFmtId="0" fontId="0" fillId="0" borderId="3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9" fillId="0" borderId="0" xfId="2" applyFont="1" applyFill="1" applyBorder="1" applyAlignment="1">
      <alignment horizontal="left" indent="1"/>
    </xf>
    <xf numFmtId="0" fontId="0" fillId="0" borderId="3" xfId="0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9" xfId="0" applyBorder="1"/>
    <xf numFmtId="0" fontId="7" fillId="5" borderId="10" xfId="2" applyFont="1" applyFill="1" applyBorder="1" applyAlignment="1">
      <alignment horizontal="left"/>
    </xf>
    <xf numFmtId="0" fontId="7" fillId="5" borderId="11" xfId="2" applyFont="1" applyFill="1" applyBorder="1" applyAlignment="1">
      <alignment wrapText="1"/>
    </xf>
    <xf numFmtId="0" fontId="9" fillId="6" borderId="13" xfId="2" applyFill="1" applyBorder="1" applyAlignment="1">
      <alignment horizontal="center" textRotation="90"/>
    </xf>
    <xf numFmtId="0" fontId="9" fillId="0" borderId="13" xfId="2" applyFill="1" applyBorder="1" applyAlignment="1">
      <alignment horizontal="center" textRotation="90"/>
    </xf>
    <xf numFmtId="0" fontId="9" fillId="6" borderId="12" xfId="2" applyFill="1" applyBorder="1" applyAlignment="1">
      <alignment horizontal="center" textRotation="90"/>
    </xf>
    <xf numFmtId="0" fontId="9" fillId="0" borderId="7" xfId="2" applyNumberFormat="1" applyBorder="1" applyAlignment="1">
      <alignment horizontal="center" vertical="center"/>
    </xf>
    <xf numFmtId="0" fontId="9" fillId="0" borderId="4" xfId="2" applyNumberFormat="1" applyBorder="1" applyAlignment="1">
      <alignment horizontal="center" vertical="center"/>
    </xf>
    <xf numFmtId="0" fontId="0" fillId="0" borderId="8" xfId="0" applyBorder="1"/>
    <xf numFmtId="0" fontId="14" fillId="0" borderId="0" xfId="2" applyFont="1" applyFill="1" applyAlignment="1">
      <alignment horizontal="left" vertical="center" indent="1"/>
    </xf>
    <xf numFmtId="0" fontId="16" fillId="0" borderId="8" xfId="2" applyFont="1" applyBorder="1" applyAlignment="1">
      <alignment horizontal="left" indent="1"/>
    </xf>
    <xf numFmtId="0" fontId="17" fillId="0" borderId="0" xfId="2" applyFont="1" applyFill="1" applyBorder="1" applyAlignment="1">
      <alignment horizontal="left" indent="1"/>
    </xf>
    <xf numFmtId="0" fontId="18" fillId="0" borderId="3" xfId="2" applyFont="1" applyBorder="1" applyAlignment="1">
      <alignment horizontal="left" indent="1"/>
    </xf>
    <xf numFmtId="0" fontId="11" fillId="0" borderId="0" xfId="0" applyFont="1" applyBorder="1" applyAlignment="1">
      <alignment textRotation="90"/>
    </xf>
    <xf numFmtId="0" fontId="4" fillId="3" borderId="2" xfId="0" applyFont="1" applyFill="1" applyBorder="1" applyAlignment="1">
      <alignment horizontal="left" vertical="center" indent="1"/>
    </xf>
    <xf numFmtId="0" fontId="9" fillId="0" borderId="4" xfId="2" applyNumberFormat="1" applyFill="1" applyBorder="1" applyAlignment="1">
      <alignment horizontal="center" vertical="center"/>
    </xf>
    <xf numFmtId="0" fontId="0" fillId="0" borderId="4" xfId="0" applyFill="1" applyBorder="1"/>
    <xf numFmtId="0" fontId="0" fillId="0" borderId="0" xfId="0" applyFill="1"/>
    <xf numFmtId="0" fontId="15" fillId="0" borderId="0" xfId="0" applyFont="1" applyAlignment="1">
      <alignment horizontal="right"/>
    </xf>
    <xf numFmtId="0" fontId="21" fillId="0" borderId="4" xfId="2" applyFont="1" applyFill="1" applyBorder="1" applyAlignment="1">
      <alignment horizontal="center" textRotation="90"/>
    </xf>
    <xf numFmtId="0" fontId="9" fillId="8" borderId="0" xfId="5" applyFill="1"/>
    <xf numFmtId="0" fontId="9" fillId="0" borderId="0" xfId="5" applyAlignment="1">
      <alignment wrapText="1"/>
    </xf>
    <xf numFmtId="0" fontId="9" fillId="0" borderId="0" xfId="5"/>
    <xf numFmtId="0" fontId="9" fillId="9" borderId="15" xfId="5" applyFill="1" applyBorder="1"/>
    <xf numFmtId="0" fontId="9" fillId="9" borderId="16" xfId="5" applyFill="1" applyBorder="1"/>
    <xf numFmtId="0" fontId="9" fillId="9" borderId="17" xfId="5" applyFill="1" applyBorder="1"/>
    <xf numFmtId="0" fontId="9" fillId="9" borderId="0" xfId="5" applyFill="1"/>
    <xf numFmtId="0" fontId="9" fillId="9" borderId="18" xfId="5" applyFill="1" applyBorder="1"/>
    <xf numFmtId="0" fontId="9" fillId="9" borderId="19" xfId="5" applyFill="1" applyBorder="1"/>
    <xf numFmtId="0" fontId="22" fillId="9" borderId="20" xfId="5" applyFont="1" applyFill="1" applyBorder="1" applyAlignment="1">
      <alignment horizontal="right" indent="6"/>
    </xf>
    <xf numFmtId="0" fontId="9" fillId="9" borderId="21" xfId="5" applyFill="1" applyBorder="1"/>
    <xf numFmtId="0" fontId="23" fillId="6" borderId="0" xfId="5" applyFont="1" applyFill="1" applyAlignment="1">
      <alignment horizontal="left" indent="1"/>
    </xf>
    <xf numFmtId="0" fontId="9" fillId="6" borderId="0" xfId="5" applyFill="1"/>
    <xf numFmtId="0" fontId="7" fillId="6" borderId="0" xfId="5" applyFont="1" applyFill="1" applyAlignment="1">
      <alignment horizontal="right" indent="1"/>
    </xf>
    <xf numFmtId="0" fontId="9" fillId="6" borderId="0" xfId="5" applyFill="1" applyAlignment="1">
      <alignment horizontal="left" indent="1"/>
    </xf>
    <xf numFmtId="0" fontId="9" fillId="6" borderId="0" xfId="5" applyFill="1" applyAlignment="1">
      <alignment horizontal="right" indent="1"/>
    </xf>
    <xf numFmtId="0" fontId="8" fillId="2" borderId="1" xfId="6" applyAlignment="1">
      <alignment horizontal="left" indent="1"/>
    </xf>
    <xf numFmtId="0" fontId="8" fillId="6" borderId="0" xfId="6" applyFill="1" applyBorder="1" applyAlignment="1">
      <alignment horizontal="left" indent="1"/>
    </xf>
    <xf numFmtId="0" fontId="25" fillId="7" borderId="14" xfId="7" applyBorder="1" applyAlignment="1">
      <alignment horizontal="left" indent="1"/>
    </xf>
    <xf numFmtId="0" fontId="7" fillId="6" borderId="0" xfId="5" applyFont="1" applyFill="1" applyAlignment="1">
      <alignment horizontal="left" indent="1"/>
    </xf>
    <xf numFmtId="0" fontId="16" fillId="6" borderId="0" xfId="6" quotePrefix="1" applyFont="1" applyFill="1" applyBorder="1" applyAlignment="1">
      <alignment horizontal="left" indent="4"/>
    </xf>
    <xf numFmtId="0" fontId="8" fillId="6" borderId="0" xfId="6" quotePrefix="1" applyFill="1" applyBorder="1" applyAlignment="1">
      <alignment horizontal="left"/>
    </xf>
    <xf numFmtId="0" fontId="26" fillId="6" borderId="0" xfId="5" applyFont="1" applyFill="1" applyAlignment="1">
      <alignment horizontal="left" indent="1"/>
    </xf>
    <xf numFmtId="0" fontId="25" fillId="6" borderId="0" xfId="7" applyFill="1" applyBorder="1" applyAlignment="1">
      <alignment horizontal="left" indent="1"/>
    </xf>
    <xf numFmtId="0" fontId="7" fillId="6" borderId="0" xfId="5" applyFont="1" applyFill="1" applyAlignment="1">
      <alignment horizontal="right" indent="1" shrinkToFit="1"/>
    </xf>
    <xf numFmtId="0" fontId="9" fillId="9" borderId="20" xfId="5" applyFill="1" applyBorder="1"/>
    <xf numFmtId="0" fontId="9" fillId="9" borderId="22" xfId="5" applyFill="1" applyBorder="1"/>
    <xf numFmtId="0" fontId="9" fillId="9" borderId="23" xfId="5" applyFill="1" applyBorder="1"/>
    <xf numFmtId="0" fontId="25" fillId="7" borderId="0" xfId="7" applyBorder="1" applyAlignment="1">
      <alignment horizontal="left" indent="1"/>
    </xf>
    <xf numFmtId="0" fontId="25" fillId="7" borderId="3" xfId="7" applyBorder="1" applyAlignment="1">
      <alignment horizontal="left" indent="1"/>
    </xf>
    <xf numFmtId="9" fontId="9" fillId="0" borderId="6" xfId="2" applyNumberFormat="1" applyBorder="1" applyAlignment="1">
      <alignment vertical="center" shrinkToFit="1"/>
    </xf>
    <xf numFmtId="9" fontId="30" fillId="7" borderId="14" xfId="7" applyNumberFormat="1" applyFont="1" applyAlignment="1">
      <alignment horizontal="left" indent="1"/>
    </xf>
    <xf numFmtId="0" fontId="0" fillId="0" borderId="3" xfId="0" applyFill="1" applyBorder="1"/>
    <xf numFmtId="0" fontId="7" fillId="0" borderId="12" xfId="2" applyFont="1" applyBorder="1" applyAlignment="1">
      <alignment horizontal="center"/>
    </xf>
    <xf numFmtId="0" fontId="9" fillId="0" borderId="4" xfId="2" applyBorder="1" applyAlignment="1">
      <alignment horizontal="center" vertical="center"/>
    </xf>
    <xf numFmtId="0" fontId="9" fillId="0" borderId="6" xfId="2" applyBorder="1" applyAlignment="1">
      <alignment horizontal="center" vertical="center"/>
    </xf>
    <xf numFmtId="0" fontId="28" fillId="0" borderId="0" xfId="10"/>
    <xf numFmtId="9" fontId="0" fillId="10" borderId="28" xfId="0" applyNumberFormat="1" applyFill="1" applyBorder="1" applyAlignment="1">
      <alignment horizontal="right" indent="1" shrinkToFit="1"/>
    </xf>
    <xf numFmtId="9" fontId="0" fillId="10" borderId="25" xfId="0" applyNumberFormat="1" applyFill="1" applyBorder="1" applyAlignment="1">
      <alignment horizontal="right" indent="1" shrinkToFit="1"/>
    </xf>
    <xf numFmtId="9" fontId="28" fillId="10" borderId="28" xfId="10" applyNumberFormat="1" applyFill="1" applyBorder="1" applyAlignment="1">
      <alignment horizontal="right" indent="1"/>
    </xf>
    <xf numFmtId="9" fontId="0" fillId="10" borderId="38" xfId="0" applyNumberFormat="1" applyFill="1" applyBorder="1" applyAlignment="1">
      <alignment shrinkToFit="1"/>
    </xf>
    <xf numFmtId="9" fontId="0" fillId="10" borderId="39" xfId="0" applyNumberFormat="1" applyFill="1" applyBorder="1" applyAlignment="1">
      <alignment shrinkToFit="1"/>
    </xf>
    <xf numFmtId="0" fontId="0" fillId="10" borderId="41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10" borderId="37" xfId="10" applyFont="1" applyFill="1" applyBorder="1" applyAlignment="1">
      <alignment horizontal="center" vertical="center"/>
    </xf>
    <xf numFmtId="9" fontId="0" fillId="10" borderId="27" xfId="0" applyNumberFormat="1" applyFill="1" applyBorder="1" applyAlignment="1">
      <alignment horizontal="center" shrinkToFit="1"/>
    </xf>
    <xf numFmtId="9" fontId="0" fillId="10" borderId="28" xfId="0" applyNumberFormat="1" applyFill="1" applyBorder="1" applyAlignment="1">
      <alignment horizontal="center" shrinkToFit="1"/>
    </xf>
    <xf numFmtId="9" fontId="28" fillId="10" borderId="28" xfId="10" applyNumberFormat="1" applyFill="1" applyBorder="1" applyAlignment="1">
      <alignment horizontal="center" shrinkToFit="1"/>
    </xf>
    <xf numFmtId="9" fontId="0" fillId="11" borderId="24" xfId="0" applyNumberFormat="1" applyFill="1" applyBorder="1" applyAlignment="1">
      <alignment horizontal="center" shrinkToFit="1"/>
    </xf>
    <xf numFmtId="9" fontId="0" fillId="11" borderId="25" xfId="0" applyNumberFormat="1" applyFill="1" applyBorder="1" applyAlignment="1">
      <alignment horizontal="center" shrinkToFit="1"/>
    </xf>
    <xf numFmtId="9" fontId="28" fillId="11" borderId="25" xfId="10" applyNumberFormat="1" applyFill="1" applyBorder="1" applyAlignment="1">
      <alignment horizontal="center" shrinkToFit="1"/>
    </xf>
    <xf numFmtId="9" fontId="0" fillId="11" borderId="28" xfId="0" applyNumberFormat="1" applyFill="1" applyBorder="1" applyAlignment="1">
      <alignment horizontal="center" shrinkToFit="1"/>
    </xf>
    <xf numFmtId="9" fontId="28" fillId="11" borderId="28" xfId="10" applyNumberFormat="1" applyFill="1" applyBorder="1" applyAlignment="1">
      <alignment horizontal="center" shrinkToFit="1"/>
    </xf>
    <xf numFmtId="9" fontId="0" fillId="10" borderId="43" xfId="0" applyNumberFormat="1" applyFill="1" applyBorder="1" applyAlignment="1">
      <alignment shrinkToFit="1"/>
    </xf>
    <xf numFmtId="9" fontId="0" fillId="10" borderId="30" xfId="0" applyNumberFormat="1" applyFill="1" applyBorder="1" applyAlignment="1">
      <alignment horizontal="center" shrinkToFit="1"/>
    </xf>
    <xf numFmtId="9" fontId="0" fillId="10" borderId="31" xfId="0" applyNumberFormat="1" applyFill="1" applyBorder="1" applyAlignment="1">
      <alignment horizontal="center" shrinkToFit="1"/>
    </xf>
    <xf numFmtId="9" fontId="28" fillId="10" borderId="31" xfId="10" applyNumberFormat="1" applyFill="1" applyBorder="1" applyAlignment="1">
      <alignment horizontal="center" shrinkToFit="1"/>
    </xf>
    <xf numFmtId="0" fontId="0" fillId="10" borderId="44" xfId="10" applyFont="1" applyFill="1" applyBorder="1" applyAlignment="1">
      <alignment horizontal="center" vertical="center"/>
    </xf>
    <xf numFmtId="9" fontId="28" fillId="11" borderId="26" xfId="10" applyNumberFormat="1" applyFill="1" applyBorder="1" applyAlignment="1">
      <alignment horizontal="center" shrinkToFit="1"/>
    </xf>
    <xf numFmtId="9" fontId="28" fillId="11" borderId="29" xfId="10" applyNumberFormat="1" applyFill="1" applyBorder="1" applyAlignment="1">
      <alignment horizontal="center" shrinkToFit="1"/>
    </xf>
    <xf numFmtId="9" fontId="28" fillId="11" borderId="32" xfId="10" applyNumberFormat="1" applyFill="1" applyBorder="1" applyAlignment="1">
      <alignment horizontal="center" shrinkToFit="1"/>
    </xf>
    <xf numFmtId="0" fontId="0" fillId="10" borderId="45" xfId="0" applyFill="1" applyBorder="1"/>
    <xf numFmtId="0" fontId="0" fillId="10" borderId="47" xfId="0" applyFill="1" applyBorder="1"/>
    <xf numFmtId="9" fontId="34" fillId="12" borderId="29" xfId="0" applyNumberFormat="1" applyFont="1" applyFill="1" applyBorder="1" applyAlignment="1">
      <alignment horizontal="right" shrinkToFit="1"/>
    </xf>
    <xf numFmtId="9" fontId="34" fillId="12" borderId="40" xfId="0" applyNumberFormat="1" applyFont="1" applyFill="1" applyBorder="1" applyAlignment="1">
      <alignment horizontal="right" shrinkToFit="1"/>
    </xf>
    <xf numFmtId="9" fontId="9" fillId="0" borderId="8" xfId="2" applyNumberFormat="1" applyBorder="1" applyAlignment="1">
      <alignment shrinkToFit="1"/>
    </xf>
    <xf numFmtId="9" fontId="9" fillId="0" borderId="6" xfId="2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4" xfId="0" applyBorder="1" applyAlignment="1">
      <alignment shrinkToFit="1"/>
    </xf>
    <xf numFmtId="1" fontId="0" fillId="0" borderId="4" xfId="0" applyNumberFormat="1" applyBorder="1" applyAlignment="1">
      <alignment shrinkToFit="1"/>
    </xf>
    <xf numFmtId="2" fontId="0" fillId="0" borderId="4" xfId="0" applyNumberFormat="1" applyBorder="1" applyAlignment="1">
      <alignment shrinkToFit="1"/>
    </xf>
    <xf numFmtId="0" fontId="0" fillId="0" borderId="4" xfId="0" applyFill="1" applyBorder="1" applyAlignment="1">
      <alignment shrinkToFit="1"/>
    </xf>
    <xf numFmtId="164" fontId="0" fillId="0" borderId="4" xfId="0" applyNumberFormat="1" applyBorder="1" applyAlignment="1">
      <alignment shrinkToFit="1"/>
    </xf>
    <xf numFmtId="0" fontId="29" fillId="0" borderId="4" xfId="0" applyFont="1" applyBorder="1" applyAlignment="1">
      <alignment shrinkToFit="1"/>
    </xf>
    <xf numFmtId="9" fontId="9" fillId="0" borderId="4" xfId="2" applyNumberFormat="1" applyBorder="1" applyAlignment="1">
      <alignment horizontal="left" vertical="center" indent="1" shrinkToFit="1"/>
    </xf>
    <xf numFmtId="0" fontId="9" fillId="0" borderId="6" xfId="2" applyBorder="1" applyAlignment="1">
      <alignment horizontal="left" indent="1" shrinkToFit="1"/>
    </xf>
    <xf numFmtId="0" fontId="7" fillId="5" borderId="10" xfId="2" applyFont="1" applyFill="1" applyBorder="1" applyAlignment="1">
      <alignment horizontal="left" indent="1"/>
    </xf>
    <xf numFmtId="0" fontId="15" fillId="0" borderId="3" xfId="0" applyFont="1" applyBorder="1" applyAlignment="1">
      <alignment horizontal="left" indent="1"/>
    </xf>
    <xf numFmtId="0" fontId="0" fillId="0" borderId="5" xfId="0" applyBorder="1" applyAlignment="1">
      <alignment shrinkToFit="1"/>
    </xf>
    <xf numFmtId="0" fontId="0" fillId="0" borderId="9" xfId="0" applyFill="1" applyBorder="1" applyAlignment="1">
      <alignment shrinkToFit="1"/>
    </xf>
    <xf numFmtId="0" fontId="0" fillId="0" borderId="9" xfId="0" applyBorder="1" applyAlignment="1">
      <alignment shrinkToFit="1"/>
    </xf>
    <xf numFmtId="9" fontId="32" fillId="10" borderId="51" xfId="0" applyNumberFormat="1" applyFont="1" applyFill="1" applyBorder="1" applyAlignment="1">
      <alignment horizontal="center" vertical="center" shrinkToFit="1"/>
    </xf>
    <xf numFmtId="9" fontId="32" fillId="10" borderId="52" xfId="0" applyNumberFormat="1" applyFont="1" applyFill="1" applyBorder="1" applyAlignment="1">
      <alignment horizontal="center" vertical="center" shrinkToFit="1"/>
    </xf>
    <xf numFmtId="9" fontId="32" fillId="10" borderId="52" xfId="10" applyNumberFormat="1" applyFont="1" applyFill="1" applyBorder="1" applyAlignment="1">
      <alignment horizontal="center" vertical="center" shrinkToFit="1"/>
    </xf>
    <xf numFmtId="9" fontId="32" fillId="10" borderId="53" xfId="10" applyNumberFormat="1" applyFont="1" applyFill="1" applyBorder="1" applyAlignment="1">
      <alignment horizontal="center" vertical="center" shrinkToFit="1"/>
    </xf>
    <xf numFmtId="0" fontId="4" fillId="10" borderId="45" xfId="0" applyFont="1" applyFill="1" applyBorder="1" applyAlignment="1">
      <alignment shrinkToFit="1"/>
    </xf>
    <xf numFmtId="0" fontId="9" fillId="0" borderId="4" xfId="2" applyBorder="1" applyAlignment="1">
      <alignment shrinkToFit="1"/>
    </xf>
    <xf numFmtId="0" fontId="0" fillId="0" borderId="11" xfId="0" applyBorder="1"/>
    <xf numFmtId="0" fontId="28" fillId="0" borderId="11" xfId="10" applyBorder="1"/>
    <xf numFmtId="0" fontId="0" fillId="6" borderId="6" xfId="0" applyFill="1" applyBorder="1"/>
    <xf numFmtId="0" fontId="0" fillId="6" borderId="56" xfId="0" applyFill="1" applyBorder="1" applyAlignment="1">
      <alignment horizontal="left" inden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35" fillId="13" borderId="0" xfId="2" applyNumberFormat="1" applyFont="1" applyFill="1" applyAlignment="1">
      <alignment horizontal="left" vertical="center" indent="1" shrinkToFit="1"/>
    </xf>
    <xf numFmtId="0" fontId="3" fillId="0" borderId="0" xfId="2" applyFont="1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20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4" fillId="10" borderId="57" xfId="0" applyFont="1" applyFill="1" applyBorder="1" applyAlignment="1">
      <alignment horizontal="left" indent="1"/>
    </xf>
    <xf numFmtId="0" fontId="0" fillId="10" borderId="57" xfId="0" applyFill="1" applyBorder="1"/>
    <xf numFmtId="0" fontId="28" fillId="10" borderId="57" xfId="10" applyFill="1" applyBorder="1"/>
    <xf numFmtId="0" fontId="0" fillId="10" borderId="33" xfId="0" applyFill="1" applyBorder="1" applyAlignment="1">
      <alignment horizontal="left" indent="1"/>
    </xf>
    <xf numFmtId="0" fontId="0" fillId="10" borderId="33" xfId="0" applyFill="1" applyBorder="1"/>
    <xf numFmtId="0" fontId="28" fillId="10" borderId="33" xfId="10" applyFill="1" applyBorder="1"/>
    <xf numFmtId="0" fontId="0" fillId="10" borderId="42" xfId="0" applyFill="1" applyBorder="1" applyAlignment="1">
      <alignment horizontal="left" indent="1"/>
    </xf>
    <xf numFmtId="0" fontId="0" fillId="10" borderId="42" xfId="0" applyFill="1" applyBorder="1"/>
    <xf numFmtId="0" fontId="0" fillId="10" borderId="0" xfId="0" applyFill="1" applyBorder="1"/>
    <xf numFmtId="0" fontId="28" fillId="10" borderId="42" xfId="10" applyFill="1" applyBorder="1"/>
    <xf numFmtId="0" fontId="28" fillId="10" borderId="0" xfId="10" applyFill="1" applyBorder="1"/>
    <xf numFmtId="0" fontId="0" fillId="10" borderId="25" xfId="0" applyFill="1" applyBorder="1" applyAlignment="1">
      <alignment horizontal="left" vertical="center" indent="1"/>
    </xf>
    <xf numFmtId="0" fontId="34" fillId="12" borderId="26" xfId="0" applyFont="1" applyFill="1" applyBorder="1" applyAlignment="1">
      <alignment horizontal="right" indent="1"/>
    </xf>
    <xf numFmtId="0" fontId="28" fillId="10" borderId="29" xfId="10" applyFill="1" applyBorder="1"/>
    <xf numFmtId="0" fontId="0" fillId="10" borderId="60" xfId="0" applyFill="1" applyBorder="1"/>
    <xf numFmtId="0" fontId="0" fillId="10" borderId="60" xfId="0" applyFill="1" applyBorder="1" applyAlignment="1">
      <alignment horizontal="right" indent="1"/>
    </xf>
    <xf numFmtId="9" fontId="0" fillId="10" borderId="60" xfId="0" applyNumberFormat="1" applyFill="1" applyBorder="1" applyAlignment="1">
      <alignment horizontal="right" indent="1"/>
    </xf>
    <xf numFmtId="9" fontId="28" fillId="10" borderId="60" xfId="10" applyNumberFormat="1" applyFill="1" applyBorder="1" applyAlignment="1">
      <alignment horizontal="right" indent="1"/>
    </xf>
    <xf numFmtId="0" fontId="28" fillId="10" borderId="60" xfId="10" applyFill="1" applyBorder="1"/>
    <xf numFmtId="0" fontId="4" fillId="10" borderId="33" xfId="0" applyFont="1" applyFill="1" applyBorder="1" applyAlignment="1">
      <alignment horizontal="left" indent="1"/>
    </xf>
    <xf numFmtId="0" fontId="2" fillId="6" borderId="0" xfId="5" applyFont="1" applyFill="1" applyAlignment="1">
      <alignment horizontal="left" indent="1"/>
    </xf>
    <xf numFmtId="0" fontId="2" fillId="6" borderId="0" xfId="5" applyFont="1" applyFill="1" applyAlignment="1">
      <alignment horizontal="right" indent="1"/>
    </xf>
    <xf numFmtId="0" fontId="2" fillId="6" borderId="0" xfId="5" applyFont="1" applyFill="1" applyAlignment="1">
      <alignment horizontal="left" indent="2"/>
    </xf>
    <xf numFmtId="0" fontId="2" fillId="6" borderId="12" xfId="2" applyFont="1" applyFill="1" applyBorder="1" applyAlignment="1">
      <alignment horizontal="center" textRotation="90"/>
    </xf>
    <xf numFmtId="0" fontId="2" fillId="6" borderId="13" xfId="2" applyFont="1" applyFill="1" applyBorder="1" applyAlignment="1">
      <alignment horizontal="center" textRotation="90"/>
    </xf>
    <xf numFmtId="0" fontId="2" fillId="0" borderId="13" xfId="2" applyFont="1" applyFill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19" fillId="0" borderId="0" xfId="0" applyFont="1" applyAlignment="1">
      <alignment horizontal="center" textRotation="90"/>
    </xf>
    <xf numFmtId="0" fontId="0" fillId="0" borderId="0" xfId="0" applyAlignment="1">
      <alignment horizontal="left" vertical="top" wrapText="1" indent="1"/>
    </xf>
    <xf numFmtId="0" fontId="0" fillId="10" borderId="4" xfId="10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10" borderId="42" xfId="0" applyFill="1" applyBorder="1" applyAlignment="1">
      <alignment horizontal="left" vertical="top" wrapText="1" indent="1"/>
    </xf>
    <xf numFmtId="0" fontId="0" fillId="0" borderId="42" xfId="0" applyBorder="1" applyAlignment="1">
      <alignment horizontal="left" vertical="top" wrapText="1" indent="1"/>
    </xf>
    <xf numFmtId="0" fontId="32" fillId="10" borderId="10" xfId="10" applyFont="1" applyFill="1" applyBorder="1" applyAlignment="1">
      <alignment horizontal="left" vertical="center" indent="1" shrinkToFit="1"/>
    </xf>
    <xf numFmtId="0" fontId="32" fillId="0" borderId="11" xfId="0" applyFont="1" applyBorder="1" applyAlignment="1">
      <alignment horizontal="left" vertical="center" indent="1" shrinkToFit="1"/>
    </xf>
    <xf numFmtId="0" fontId="0" fillId="10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165" fontId="0" fillId="10" borderId="57" xfId="0" applyNumberFormat="1" applyFill="1" applyBorder="1" applyAlignment="1">
      <alignment horizontal="right" indent="1" shrinkToFit="1"/>
    </xf>
    <xf numFmtId="165" fontId="0" fillId="0" borderId="24" xfId="0" applyNumberFormat="1" applyBorder="1" applyAlignment="1">
      <alignment horizontal="right" indent="1" shrinkToFit="1"/>
    </xf>
    <xf numFmtId="165" fontId="0" fillId="10" borderId="33" xfId="0" applyNumberFormat="1" applyFill="1" applyBorder="1" applyAlignment="1">
      <alignment horizontal="right" indent="1" shrinkToFit="1"/>
    </xf>
    <xf numFmtId="165" fontId="0" fillId="0" borderId="27" xfId="0" applyNumberFormat="1" applyBorder="1" applyAlignment="1">
      <alignment horizontal="right" indent="1" shrinkToFit="1"/>
    </xf>
    <xf numFmtId="0" fontId="33" fillId="10" borderId="34" xfId="10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" fillId="10" borderId="45" xfId="0" applyFont="1" applyFill="1" applyBorder="1" applyAlignment="1">
      <alignment horizontal="left" indent="1" shrinkToFit="1"/>
    </xf>
    <xf numFmtId="0" fontId="4" fillId="0" borderId="28" xfId="0" applyFont="1" applyBorder="1" applyAlignment="1">
      <alignment horizontal="left" indent="1" shrinkToFit="1"/>
    </xf>
    <xf numFmtId="0" fontId="4" fillId="0" borderId="46" xfId="0" applyFont="1" applyBorder="1" applyAlignment="1">
      <alignment horizontal="left" indent="1" shrinkToFit="1"/>
    </xf>
    <xf numFmtId="0" fontId="4" fillId="10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0" fillId="0" borderId="8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48" xfId="0" applyBorder="1" applyAlignment="1">
      <alignment horizontal="left" vertical="center" wrapText="1" indent="1"/>
    </xf>
    <xf numFmtId="0" fontId="0" fillId="0" borderId="49" xfId="0" applyBorder="1" applyAlignment="1">
      <alignment horizontal="left" vertical="center" wrapText="1" indent="1"/>
    </xf>
    <xf numFmtId="0" fontId="0" fillId="0" borderId="50" xfId="0" applyBorder="1" applyAlignment="1">
      <alignment horizontal="left" vertical="center" wrapText="1" indent="1"/>
    </xf>
    <xf numFmtId="0" fontId="32" fillId="10" borderId="54" xfId="0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" fillId="6" borderId="0" xfId="5" applyFont="1" applyFill="1" applyAlignment="1">
      <alignment horizontal="left" indent="1"/>
    </xf>
    <xf numFmtId="167" fontId="8" fillId="2" borderId="1" xfId="1" applyNumberFormat="1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textRotation="90"/>
    </xf>
    <xf numFmtId="0" fontId="0" fillId="0" borderId="4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0" fillId="0" borderId="62" xfId="0" applyBorder="1" applyAlignment="1">
      <alignment horizontal="center"/>
    </xf>
    <xf numFmtId="0" fontId="0" fillId="0" borderId="36" xfId="0" applyBorder="1" applyAlignment="1"/>
    <xf numFmtId="0" fontId="0" fillId="10" borderId="45" xfId="0" applyFill="1" applyBorder="1" applyAlignment="1">
      <alignment horizontal="center" vertical="center"/>
    </xf>
    <xf numFmtId="0" fontId="0" fillId="10" borderId="58" xfId="0" applyFill="1" applyBorder="1" applyAlignment="1">
      <alignment horizontal="right" vertical="center" indent="1"/>
    </xf>
    <xf numFmtId="0" fontId="0" fillId="10" borderId="45" xfId="0" applyFill="1" applyBorder="1" applyAlignment="1">
      <alignment horizontal="right" vertical="center" indent="1" shrinkToFit="1"/>
    </xf>
  </cellXfs>
  <cellStyles count="11">
    <cellStyle name="Followed Hyperlink" xfId="4" builtinId="9" hidden="1"/>
    <cellStyle name="Hyperlink" xfId="3" builtinId="8" hidden="1"/>
    <cellStyle name="Input" xfId="1" builtinId="20"/>
    <cellStyle name="Invoer 2" xfId="6"/>
    <cellStyle name="Normal" xfId="0" builtinId="0"/>
    <cellStyle name="Normal 2" xfId="5"/>
    <cellStyle name="Normal 3" xfId="8"/>
    <cellStyle name="Normal 4" xfId="2"/>
    <cellStyle name="Percent 2" xfId="9"/>
    <cellStyle name="Standaard 2" xfId="10"/>
    <cellStyle name="Uitvoer 2" xfId="7"/>
  </cellStyles>
  <dxfs count="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b/>
        <i val="0"/>
        <color rgb="FFFF0000"/>
      </font>
      <fill>
        <patternFill>
          <bgColor rgb="FFFFFF99"/>
        </patternFill>
      </fill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5178</xdr:rowOff>
    </xdr:from>
    <xdr:to>
      <xdr:col>1</xdr:col>
      <xdr:colOff>600075</xdr:colOff>
      <xdr:row>3</xdr:row>
      <xdr:rowOff>123825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86203"/>
          <a:ext cx="561975" cy="509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17</xdr:row>
      <xdr:rowOff>99332</xdr:rowOff>
    </xdr:from>
    <xdr:to>
      <xdr:col>15</xdr:col>
      <xdr:colOff>76200</xdr:colOff>
      <xdr:row>17</xdr:row>
      <xdr:rowOff>99332</xdr:rowOff>
    </xdr:to>
    <xdr:cxnSp macro="">
      <xdr:nvCxnSpPr>
        <xdr:cNvPr id="4" name="Straight Connector 3"/>
        <xdr:cNvCxnSpPr/>
      </xdr:nvCxnSpPr>
      <xdr:spPr>
        <a:xfrm>
          <a:off x="9493704" y="5651046"/>
          <a:ext cx="4476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19</xdr:row>
      <xdr:rowOff>76200</xdr:rowOff>
    </xdr:from>
    <xdr:to>
      <xdr:col>15</xdr:col>
      <xdr:colOff>66675</xdr:colOff>
      <xdr:row>19</xdr:row>
      <xdr:rowOff>76200</xdr:rowOff>
    </xdr:to>
    <xdr:cxnSp macro="">
      <xdr:nvCxnSpPr>
        <xdr:cNvPr id="5" name="Straight Connector 4"/>
        <xdr:cNvCxnSpPr/>
      </xdr:nvCxnSpPr>
      <xdr:spPr>
        <a:xfrm>
          <a:off x="9382125" y="5800725"/>
          <a:ext cx="447675" cy="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352425</xdr:colOff>
      <xdr:row>18</xdr:row>
      <xdr:rowOff>95250</xdr:rowOff>
    </xdr:from>
    <xdr:to>
      <xdr:col>17</xdr:col>
      <xdr:colOff>0</xdr:colOff>
      <xdr:row>18</xdr:row>
      <xdr:rowOff>100013</xdr:rowOff>
    </xdr:to>
    <xdr:cxnSp macro="">
      <xdr:nvCxnSpPr>
        <xdr:cNvPr id="6" name="Straight Connector 5"/>
        <xdr:cNvCxnSpPr>
          <a:stCxn id="10" idx="1"/>
        </xdr:cNvCxnSpPr>
      </xdr:nvCxnSpPr>
      <xdr:spPr>
        <a:xfrm flipV="1">
          <a:off x="10115550" y="5810250"/>
          <a:ext cx="828675" cy="4763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352425</xdr:colOff>
      <xdr:row>17</xdr:row>
      <xdr:rowOff>9525</xdr:rowOff>
    </xdr:from>
    <xdr:to>
      <xdr:col>15</xdr:col>
      <xdr:colOff>352425</xdr:colOff>
      <xdr:row>19</xdr:row>
      <xdr:rowOff>190500</xdr:rowOff>
    </xdr:to>
    <xdr:sp macro="" textlink="">
      <xdr:nvSpPr>
        <xdr:cNvPr id="10" name="Moon 9"/>
        <xdr:cNvSpPr/>
      </xdr:nvSpPr>
      <xdr:spPr>
        <a:xfrm flipH="1">
          <a:off x="9734550" y="5514975"/>
          <a:ext cx="381000" cy="600075"/>
        </a:xfrm>
        <a:prstGeom prst="moon">
          <a:avLst>
            <a:gd name="adj" fmla="val 7750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0" rIns="0" bIns="0" rtlCol="0" anchor="ctr" anchorCtr="1"/>
        <a:lstStyle/>
        <a:p>
          <a:pPr algn="l"/>
          <a:r>
            <a:rPr lang="nl-NL" sz="1100" b="1">
              <a:solidFill>
                <a:sysClr val="windowText" lastClr="000000"/>
              </a:solidFill>
            </a:rPr>
            <a:t>OR</a:t>
          </a:r>
        </a:p>
      </xdr:txBody>
    </xdr:sp>
    <xdr:clientData/>
  </xdr:twoCellAnchor>
  <xdr:twoCellAnchor>
    <xdr:from>
      <xdr:col>16</xdr:col>
      <xdr:colOff>66056</xdr:colOff>
      <xdr:row>26</xdr:row>
      <xdr:rowOff>44370</xdr:rowOff>
    </xdr:from>
    <xdr:to>
      <xdr:col>16</xdr:col>
      <xdr:colOff>191119</xdr:colOff>
      <xdr:row>27</xdr:row>
      <xdr:rowOff>165180</xdr:rowOff>
    </xdr:to>
    <xdr:sp macro="" textlink="">
      <xdr:nvSpPr>
        <xdr:cNvPr id="2" name="Right Brace 1"/>
        <xdr:cNvSpPr/>
      </xdr:nvSpPr>
      <xdr:spPr>
        <a:xfrm>
          <a:off x="10419731" y="7359570"/>
          <a:ext cx="125063" cy="33036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nl-NL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artero\AppData\Local\Microsoft\Windows\Temporary%20Internet%20Files\Content.Outlook\907YWP8O\Lifecycle%20costing%20CUI%20management(V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K_PC\Geerthenk.wijnants\Stork\Projecten\WCM_CUI\RB_CUI_Management\ToolBP_CuiManagementPlanning(Mei1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artero\OneDrive%20-%20DEKRA%20SE\Projects\CUI\WCM%20CUI%20project\Meetings\werkgroep%20RBI\ToolBP_CuiManagementPlanning(Mei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"/>
      <sheetName val="Scenario's"/>
      <sheetName val="Life cycle costing"/>
      <sheetName val="Estimation formulae"/>
      <sheetName val="Referenties"/>
      <sheetName val="NDT Effectiviteit"/>
      <sheetName val="Scheidingsblad"/>
      <sheetName val="Input and Output"/>
      <sheetName val="Source INSU 2002"/>
      <sheetName val="Source SCAFF 2004"/>
    </sheetNames>
    <sheetDataSet>
      <sheetData sheetId="0"/>
      <sheetData sheetId="1"/>
      <sheetData sheetId="2"/>
      <sheetData sheetId="3">
        <row r="5">
          <cell r="C5">
            <v>10</v>
          </cell>
        </row>
        <row r="6">
          <cell r="C6">
            <v>5</v>
          </cell>
        </row>
        <row r="8">
          <cell r="C8">
            <v>15</v>
          </cell>
        </row>
      </sheetData>
      <sheetData sheetId="4"/>
      <sheetData sheetId="5">
        <row r="2">
          <cell r="P2" t="str">
            <v>1) 	Visuele inspectie met of zonder uitpakken.</v>
          </cell>
        </row>
        <row r="40">
          <cell r="C40" t="str">
            <v>Hoog</v>
          </cell>
        </row>
        <row r="41">
          <cell r="C41" t="str">
            <v>Laag</v>
          </cell>
        </row>
      </sheetData>
      <sheetData sheetId="6"/>
      <sheetData sheetId="7">
        <row r="31">
          <cell r="J31">
            <v>728.05079727401665</v>
          </cell>
        </row>
        <row r="36">
          <cell r="J36">
            <v>1716.1197364316106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"/>
      <sheetName val="Installatie"/>
      <sheetName val="Weergave"/>
      <sheetName val="NEN-EN 16991"/>
    </sheetNames>
    <sheetDataSet>
      <sheetData sheetId="0" refreshError="1"/>
      <sheetData sheetId="1" refreshError="1"/>
      <sheetData sheetId="2" refreshError="1"/>
      <sheetData sheetId="3">
        <row r="3">
          <cell r="AB3">
            <v>10</v>
          </cell>
          <cell r="AC3">
            <v>110</v>
          </cell>
          <cell r="AD3">
            <v>1100</v>
          </cell>
          <cell r="AE3">
            <v>11000</v>
          </cell>
          <cell r="AF3">
            <v>107500</v>
          </cell>
        </row>
        <row r="4">
          <cell r="AB4">
            <v>1.6666666666666667</v>
          </cell>
          <cell r="AC4">
            <v>18.333333333333332</v>
          </cell>
          <cell r="AD4">
            <v>183.33333333333334</v>
          </cell>
          <cell r="AE4">
            <v>1833.3333333333333</v>
          </cell>
          <cell r="AF4">
            <v>17916.666666666668</v>
          </cell>
        </row>
        <row r="5">
          <cell r="AB5">
            <v>0.33333333333333331</v>
          </cell>
          <cell r="AC5">
            <v>3.6666666666666665</v>
          </cell>
          <cell r="AD5">
            <v>36.666666666666664</v>
          </cell>
          <cell r="AE5">
            <v>366.66666666666669</v>
          </cell>
          <cell r="AF5">
            <v>3583.3333333333335</v>
          </cell>
        </row>
        <row r="6">
          <cell r="AB6">
            <v>6.6666666666666666E-2</v>
          </cell>
          <cell r="AC6">
            <v>0.73333333333333328</v>
          </cell>
          <cell r="AD6">
            <v>7.333333333333333</v>
          </cell>
          <cell r="AE6">
            <v>73.333333333333329</v>
          </cell>
          <cell r="AF6">
            <v>716.66666666666663</v>
          </cell>
        </row>
        <row r="7">
          <cell r="AB7">
            <v>8.8888888888888889E-3</v>
          </cell>
          <cell r="AC7">
            <v>9.7777777777777783E-2</v>
          </cell>
          <cell r="AD7">
            <v>0.97777777777777775</v>
          </cell>
          <cell r="AE7">
            <v>9.7777777777777786</v>
          </cell>
          <cell r="AF7">
            <v>95.555555555555557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"/>
      <sheetName val="Installatie"/>
      <sheetName val="Weergave"/>
      <sheetName val="NEN-EN 16991"/>
    </sheetNames>
    <sheetDataSet>
      <sheetData sheetId="0"/>
      <sheetData sheetId="1"/>
      <sheetData sheetId="2"/>
      <sheetData sheetId="3">
        <row r="3">
          <cell r="AB3">
            <v>10</v>
          </cell>
          <cell r="AC3">
            <v>110</v>
          </cell>
          <cell r="AD3">
            <v>1100</v>
          </cell>
          <cell r="AE3">
            <v>11000</v>
          </cell>
          <cell r="AF3">
            <v>107500</v>
          </cell>
        </row>
        <row r="4">
          <cell r="AB4">
            <v>1.6666666666666667</v>
          </cell>
          <cell r="AC4">
            <v>18.333333333333332</v>
          </cell>
          <cell r="AD4">
            <v>183.33333333333334</v>
          </cell>
          <cell r="AE4">
            <v>1833.3333333333333</v>
          </cell>
          <cell r="AF4">
            <v>17916.666666666668</v>
          </cell>
        </row>
        <row r="5">
          <cell r="AB5">
            <v>0.33333333333333331</v>
          </cell>
          <cell r="AC5">
            <v>3.6666666666666665</v>
          </cell>
          <cell r="AD5">
            <v>36.666666666666664</v>
          </cell>
          <cell r="AE5">
            <v>366.66666666666669</v>
          </cell>
          <cell r="AF5">
            <v>3583.3333333333335</v>
          </cell>
        </row>
        <row r="6">
          <cell r="AB6">
            <v>6.6666666666666666E-2</v>
          </cell>
          <cell r="AC6">
            <v>0.73333333333333328</v>
          </cell>
          <cell r="AD6">
            <v>7.333333333333333</v>
          </cell>
          <cell r="AE6">
            <v>73.333333333333329</v>
          </cell>
          <cell r="AF6">
            <v>716.66666666666663</v>
          </cell>
        </row>
        <row r="7">
          <cell r="AB7">
            <v>8.8888888888888889E-3</v>
          </cell>
          <cell r="AC7">
            <v>9.7777777777777783E-2</v>
          </cell>
          <cell r="AD7">
            <v>0.97777777777777775</v>
          </cell>
          <cell r="AE7">
            <v>9.7777777777777786</v>
          </cell>
          <cell r="AF7">
            <v>95.555555555555557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H49"/>
  <sheetViews>
    <sheetView showRowColHeaders="0" zoomScale="85" zoomScaleNormal="85" workbookViewId="0">
      <selection activeCell="C25" sqref="C25"/>
    </sheetView>
  </sheetViews>
  <sheetFormatPr defaultColWidth="0" defaultRowHeight="15" customHeight="1" zeroHeight="1" x14ac:dyDescent="0.3"/>
  <cols>
    <col min="1" max="1" width="25" style="42" customWidth="1"/>
    <col min="2" max="2" width="9.140625" style="42" customWidth="1"/>
    <col min="3" max="3" width="36.28515625" style="42" customWidth="1"/>
    <col min="4" max="4" width="11.7109375" style="42" customWidth="1"/>
    <col min="5" max="5" width="27" style="42" customWidth="1"/>
    <col min="6" max="6" width="56.42578125" style="42" customWidth="1"/>
    <col min="7" max="7" width="9.140625" style="42" customWidth="1"/>
    <col min="8" max="8" width="0.140625" style="42" customWidth="1"/>
    <col min="9" max="16384" width="9.140625" style="42" hidden="1"/>
  </cols>
  <sheetData>
    <row r="1" spans="1:8" ht="45.75" thickBot="1" x14ac:dyDescent="0.35">
      <c r="A1" s="40"/>
      <c r="B1" s="40"/>
      <c r="C1" s="40"/>
      <c r="D1" s="40"/>
      <c r="E1" s="40"/>
      <c r="F1" s="40"/>
      <c r="G1" s="40"/>
      <c r="H1" s="41" t="s">
        <v>22</v>
      </c>
    </row>
    <row r="2" spans="1:8" x14ac:dyDescent="0.3">
      <c r="A2" s="40"/>
      <c r="B2" s="43"/>
      <c r="C2" s="44"/>
      <c r="D2" s="44"/>
      <c r="E2" s="44"/>
      <c r="F2" s="44"/>
      <c r="G2" s="45"/>
      <c r="H2" s="46"/>
    </row>
    <row r="3" spans="1:8" ht="15.75" thickBot="1" x14ac:dyDescent="0.35">
      <c r="A3" s="40"/>
      <c r="B3" s="47"/>
      <c r="C3" s="48"/>
      <c r="D3" s="48"/>
      <c r="E3" s="48"/>
      <c r="F3" s="48"/>
      <c r="G3" s="49"/>
      <c r="H3" s="46"/>
    </row>
    <row r="4" spans="1:8" ht="27.75" x14ac:dyDescent="0.45">
      <c r="A4" s="40"/>
      <c r="B4" s="50"/>
      <c r="C4" s="51" t="s">
        <v>23</v>
      </c>
      <c r="D4" s="52"/>
      <c r="E4" s="52"/>
      <c r="F4" s="52"/>
      <c r="G4" s="50"/>
      <c r="H4" s="46"/>
    </row>
    <row r="5" spans="1:8" x14ac:dyDescent="0.3">
      <c r="A5" s="40"/>
      <c r="B5" s="50"/>
      <c r="C5" s="53" t="s">
        <v>24</v>
      </c>
      <c r="D5" s="201" t="s">
        <v>98</v>
      </c>
      <c r="E5" s="54"/>
      <c r="F5" s="52"/>
      <c r="G5" s="50"/>
      <c r="H5" s="46"/>
    </row>
    <row r="6" spans="1:8" x14ac:dyDescent="0.3">
      <c r="A6" s="40"/>
      <c r="B6" s="50"/>
      <c r="C6" s="164" t="s">
        <v>34</v>
      </c>
      <c r="D6" s="52"/>
      <c r="E6" s="52"/>
      <c r="F6" s="52"/>
      <c r="G6" s="50"/>
      <c r="H6" s="46"/>
    </row>
    <row r="7" spans="1:8" x14ac:dyDescent="0.3">
      <c r="A7" s="40"/>
      <c r="B7" s="50"/>
      <c r="C7" s="164" t="s">
        <v>35</v>
      </c>
      <c r="D7" s="52"/>
      <c r="E7" s="52"/>
      <c r="F7" s="52"/>
      <c r="G7" s="50"/>
      <c r="H7" s="46"/>
    </row>
    <row r="8" spans="1:8" x14ac:dyDescent="0.3">
      <c r="A8" s="40"/>
      <c r="B8" s="50"/>
      <c r="C8" s="164" t="s">
        <v>36</v>
      </c>
      <c r="D8" s="52"/>
      <c r="E8" s="52"/>
      <c r="F8" s="52"/>
      <c r="G8" s="50"/>
      <c r="H8" s="46"/>
    </row>
    <row r="9" spans="1:8" x14ac:dyDescent="0.3">
      <c r="A9" s="40"/>
      <c r="B9" s="50"/>
      <c r="C9" s="54"/>
      <c r="D9" s="52"/>
      <c r="E9" s="52"/>
      <c r="F9" s="52"/>
      <c r="G9" s="50"/>
      <c r="H9" s="46"/>
    </row>
    <row r="10" spans="1:8" x14ac:dyDescent="0.3">
      <c r="A10" s="40"/>
      <c r="B10" s="50"/>
      <c r="C10" s="164" t="s">
        <v>37</v>
      </c>
      <c r="D10" s="52"/>
      <c r="E10" s="52"/>
      <c r="F10" s="52"/>
      <c r="G10" s="50"/>
      <c r="H10" s="46"/>
    </row>
    <row r="11" spans="1:8" x14ac:dyDescent="0.3">
      <c r="A11" s="40"/>
      <c r="B11" s="50"/>
      <c r="C11" s="164" t="s">
        <v>38</v>
      </c>
      <c r="D11" s="52"/>
      <c r="E11" s="52"/>
      <c r="F11" s="52"/>
      <c r="G11" s="50"/>
      <c r="H11" s="46"/>
    </row>
    <row r="12" spans="1:8" x14ac:dyDescent="0.3">
      <c r="A12" s="40"/>
      <c r="B12" s="50"/>
      <c r="C12" s="164" t="s">
        <v>39</v>
      </c>
      <c r="D12" s="52"/>
      <c r="E12" s="52"/>
      <c r="F12" s="52"/>
      <c r="G12" s="50"/>
      <c r="H12" s="46"/>
    </row>
    <row r="13" spans="1:8" x14ac:dyDescent="0.3">
      <c r="A13" s="40"/>
      <c r="B13" s="50"/>
      <c r="C13" s="164" t="s">
        <v>40</v>
      </c>
      <c r="D13" s="52"/>
      <c r="E13" s="52"/>
      <c r="F13" s="52"/>
      <c r="G13" s="50"/>
      <c r="H13" s="46"/>
    </row>
    <row r="14" spans="1:8" x14ac:dyDescent="0.3">
      <c r="A14" s="40"/>
      <c r="B14" s="50"/>
      <c r="C14" s="54"/>
      <c r="D14" s="52"/>
      <c r="E14" s="52"/>
      <c r="F14" s="52"/>
      <c r="G14" s="50"/>
      <c r="H14" s="46"/>
    </row>
    <row r="15" spans="1:8" ht="15.75" x14ac:dyDescent="0.35">
      <c r="A15" s="40"/>
      <c r="B15" s="50"/>
      <c r="C15" s="59" t="s">
        <v>41</v>
      </c>
      <c r="D15" s="52"/>
      <c r="E15" s="52"/>
      <c r="F15" s="52"/>
      <c r="G15" s="50"/>
      <c r="H15" s="46"/>
    </row>
    <row r="16" spans="1:8" x14ac:dyDescent="0.3">
      <c r="A16" s="40"/>
      <c r="B16" s="50"/>
      <c r="C16" s="165" t="s">
        <v>42</v>
      </c>
      <c r="D16" s="56" t="s">
        <v>25</v>
      </c>
      <c r="E16" s="57"/>
      <c r="F16" s="52"/>
      <c r="G16" s="50"/>
      <c r="H16" s="46"/>
    </row>
    <row r="17" spans="1:8" x14ac:dyDescent="0.3">
      <c r="A17" s="40"/>
      <c r="B17" s="50"/>
      <c r="C17" s="165" t="s">
        <v>43</v>
      </c>
      <c r="D17" s="58" t="s">
        <v>26</v>
      </c>
      <c r="E17" s="57"/>
      <c r="F17" s="52"/>
      <c r="G17" s="50"/>
      <c r="H17" s="46"/>
    </row>
    <row r="18" spans="1:8" x14ac:dyDescent="0.3">
      <c r="A18" s="40"/>
      <c r="B18" s="50"/>
      <c r="C18" s="55"/>
      <c r="D18" s="57"/>
      <c r="E18" s="57"/>
      <c r="F18" s="52"/>
      <c r="G18" s="50"/>
      <c r="H18" s="46"/>
    </row>
    <row r="19" spans="1:8" x14ac:dyDescent="0.3">
      <c r="A19" s="40"/>
      <c r="B19" s="50"/>
      <c r="C19" s="59" t="s">
        <v>44</v>
      </c>
      <c r="D19" s="57"/>
      <c r="E19" s="57"/>
      <c r="F19" s="52"/>
      <c r="G19" s="50"/>
      <c r="H19" s="46"/>
    </row>
    <row r="20" spans="1:8" x14ac:dyDescent="0.3">
      <c r="A20" s="40"/>
      <c r="B20" s="50"/>
      <c r="C20" s="60" t="s">
        <v>45</v>
      </c>
      <c r="D20" s="61"/>
      <c r="E20" s="61"/>
      <c r="F20" s="166" t="s">
        <v>48</v>
      </c>
      <c r="G20" s="50"/>
      <c r="H20" s="46"/>
    </row>
    <row r="21" spans="1:8" x14ac:dyDescent="0.3">
      <c r="A21" s="40"/>
      <c r="B21" s="50"/>
      <c r="C21" s="60" t="s">
        <v>46</v>
      </c>
      <c r="D21" s="61"/>
      <c r="E21" s="61"/>
      <c r="F21" s="166" t="s">
        <v>47</v>
      </c>
      <c r="G21" s="50"/>
      <c r="H21" s="46"/>
    </row>
    <row r="22" spans="1:8" x14ac:dyDescent="0.3">
      <c r="A22" s="40"/>
      <c r="B22" s="50"/>
      <c r="C22" s="60"/>
      <c r="D22" s="61"/>
      <c r="E22" s="61"/>
      <c r="F22" s="52"/>
      <c r="G22" s="50"/>
      <c r="H22" s="46"/>
    </row>
    <row r="23" spans="1:8" x14ac:dyDescent="0.3">
      <c r="A23" s="40"/>
      <c r="B23" s="50"/>
      <c r="C23" s="59" t="s">
        <v>49</v>
      </c>
      <c r="D23" s="57"/>
      <c r="E23" s="57"/>
      <c r="F23" s="52"/>
      <c r="G23" s="50"/>
      <c r="H23" s="46"/>
    </row>
    <row r="24" spans="1:8" x14ac:dyDescent="0.3">
      <c r="A24" s="40"/>
      <c r="B24" s="50"/>
      <c r="C24" s="164" t="s">
        <v>50</v>
      </c>
      <c r="D24" s="57"/>
      <c r="E24" s="57"/>
      <c r="F24" s="52"/>
      <c r="G24" s="50"/>
      <c r="H24" s="46"/>
    </row>
    <row r="25" spans="1:8" x14ac:dyDescent="0.3">
      <c r="A25" s="40"/>
      <c r="B25" s="50"/>
      <c r="C25" s="201" t="s">
        <v>99</v>
      </c>
      <c r="D25" s="57"/>
      <c r="E25" s="57"/>
      <c r="F25" s="52"/>
      <c r="G25" s="50"/>
      <c r="H25" s="46"/>
    </row>
    <row r="26" spans="1:8" ht="15.75" thickBot="1" x14ac:dyDescent="0.35">
      <c r="A26" s="40" t="s">
        <v>27</v>
      </c>
      <c r="B26" s="50"/>
      <c r="C26" s="62"/>
      <c r="D26" s="63"/>
      <c r="E26" s="63"/>
      <c r="F26" s="64"/>
      <c r="G26" s="50"/>
      <c r="H26" s="46"/>
    </row>
    <row r="27" spans="1:8" x14ac:dyDescent="0.3">
      <c r="A27" s="40"/>
      <c r="B27" s="47"/>
      <c r="C27" s="44"/>
      <c r="D27" s="44"/>
      <c r="E27" s="44"/>
      <c r="F27" s="44"/>
      <c r="G27" s="65"/>
      <c r="H27" s="46"/>
    </row>
    <row r="28" spans="1:8" ht="15.75" thickBot="1" x14ac:dyDescent="0.35">
      <c r="A28" s="40"/>
      <c r="B28" s="66"/>
      <c r="C28" s="48"/>
      <c r="D28" s="48"/>
      <c r="E28" s="48"/>
      <c r="F28" s="48"/>
      <c r="G28" s="67"/>
      <c r="H28" s="46"/>
    </row>
    <row r="29" spans="1:8" hidden="1" x14ac:dyDescent="0.3"/>
    <row r="30" spans="1:8" hidden="1" x14ac:dyDescent="0.3"/>
    <row r="31" spans="1:8" hidden="1" x14ac:dyDescent="0.3"/>
    <row r="32" spans="1:8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5" hidden="1" customHeight="1" x14ac:dyDescent="0.3"/>
  </sheetData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&amp;L&amp;G&amp;RWorld Class Maintenance project: Risk Based CUI Management.</oddHeader>
    <oddFooter>&amp;L&amp;9File / Tab: &amp;F / &amp;A&amp;C&amp;9Printdatum: &amp;D&amp;R&amp;9Bladzijde &amp;P van &amp;N.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topLeftCell="B1" zoomScale="90" zoomScaleNormal="90" zoomScalePageLayoutView="101" workbookViewId="0">
      <selection activeCell="N1" sqref="N1"/>
    </sheetView>
  </sheetViews>
  <sheetFormatPr defaultColWidth="0" defaultRowHeight="15" zeroHeight="1" outlineLevelCol="1" x14ac:dyDescent="0.25"/>
  <cols>
    <col min="1" max="1" width="38" bestFit="1" customWidth="1"/>
    <col min="2" max="2" width="54.42578125" bestFit="1" customWidth="1"/>
    <col min="3" max="3" width="5.42578125" customWidth="1"/>
    <col min="4" max="4" width="22.5703125" style="15" hidden="1" customWidth="1" outlineLevel="1"/>
    <col min="5" max="14" width="3.85546875" hidden="1" customWidth="1" outlineLevel="1"/>
    <col min="15" max="15" width="4.42578125" hidden="1" customWidth="1" outlineLevel="1"/>
    <col min="16" max="16" width="8.85546875" hidden="1" customWidth="1" outlineLevel="1"/>
    <col min="17" max="17" width="30.85546875" customWidth="1" collapsed="1"/>
    <col min="18" max="18" width="8.85546875" customWidth="1"/>
    <col min="19" max="21" width="8.85546875" hidden="1" customWidth="1"/>
    <col min="22" max="22" width="10.85546875" hidden="1" customWidth="1"/>
    <col min="23" max="16384" width="8.85546875" hidden="1"/>
  </cols>
  <sheetData>
    <row r="1" spans="1:17" ht="50.25" customHeight="1" thickBot="1" x14ac:dyDescent="0.3">
      <c r="A1" s="34" t="s">
        <v>56</v>
      </c>
      <c r="B1" s="34" t="s">
        <v>57</v>
      </c>
      <c r="C1" s="1"/>
      <c r="D1" s="17" t="s">
        <v>100</v>
      </c>
      <c r="E1" s="205" t="str">
        <f>'NDT Techniques'!B2</f>
        <v>On stream RT (film)</v>
      </c>
      <c r="F1" s="205" t="str">
        <f>'NDT Techniques'!C2</f>
        <v>On stream RT (digital)</v>
      </c>
      <c r="G1" s="205" t="str">
        <f>'NDT Techniques'!D2</f>
        <v>Profile radiography</v>
      </c>
      <c r="H1" s="205" t="str">
        <f>'NDT Techniques'!E2</f>
        <v>Guided Waves / Long Range UT</v>
      </c>
      <c r="I1" s="205" t="str">
        <f>'NDT Techniques'!F2</f>
        <v xml:space="preserve">	PEC / PEC Array</v>
      </c>
      <c r="J1" s="205" t="str">
        <f>'NDT Techniques'!G2</f>
        <v>In-line inspection (intelligent pigging)</v>
      </c>
      <c r="K1" s="205" t="str">
        <f>'NDT Techniques'!H2</f>
        <v>Visual inspection with unpacking</v>
      </c>
      <c r="L1" s="205" t="str">
        <f>'NDT Techniques'!I2</f>
        <v>Ultrasound wallthickness measurement</v>
      </c>
      <c r="M1" s="205" t="str">
        <f>'NDT Techniques'!J2</f>
        <v>UT C-scan mapping</v>
      </c>
      <c r="N1" s="205" t="str">
        <f>'NDT Techniques'!K2</f>
        <v>Thermography</v>
      </c>
      <c r="O1" s="33"/>
      <c r="P1" s="33"/>
    </row>
    <row r="2" spans="1:17" ht="15.75" x14ac:dyDescent="0.3">
      <c r="A2" s="141" t="s">
        <v>19</v>
      </c>
      <c r="B2" s="7" t="s">
        <v>60</v>
      </c>
      <c r="E2" s="203" t="str">
        <f>VLOOKUP($B$2,'NDT Techniques'!$A$3:$K$8,(COLUMN(E1)-COLUMN($E1)+2),FALSE)</f>
        <v>B</v>
      </c>
      <c r="F2" s="203" t="str">
        <f>VLOOKUP($B$2,'NDT Techniques'!$A$3:$K$8,(COLUMN(F1)-COLUMN($E1)+2),FALSE)</f>
        <v>B</v>
      </c>
      <c r="G2" s="203" t="str">
        <f>VLOOKUP($B$2,'NDT Techniques'!$A$3:$K$8,(COLUMN(G1)-COLUMN($E1)+2),FALSE)</f>
        <v>B</v>
      </c>
      <c r="H2" s="203" t="str">
        <f>VLOOKUP($B$2,'NDT Techniques'!$A$3:$K$8,(COLUMN(H1)-COLUMN($E1)+2),FALSE)</f>
        <v>C</v>
      </c>
      <c r="I2" s="203" t="str">
        <f>VLOOKUP($B$2,'NDT Techniques'!$A$3:$K$8,(COLUMN(I1)-COLUMN($E1)+2),FALSE)</f>
        <v>C</v>
      </c>
      <c r="J2" s="203" t="str">
        <f>VLOOKUP($B$2,'NDT Techniques'!$A$3:$K$8,(COLUMN(J1)-COLUMN($E1)+2),FALSE)</f>
        <v>B</v>
      </c>
      <c r="K2" s="203" t="str">
        <f>VLOOKUP($B$2,'NDT Techniques'!$A$3:$K$8,(COLUMN(K1)-COLUMN($E1)+2),FALSE)</f>
        <v>A</v>
      </c>
      <c r="L2" s="203" t="str">
        <f>VLOOKUP($B$2,'NDT Techniques'!$A$3:$K$8,(COLUMN(L1)-COLUMN($E1)+2),FALSE)</f>
        <v>A</v>
      </c>
      <c r="M2" s="203" t="str">
        <f>VLOOKUP($B$2,'NDT Techniques'!$A$3:$K$8,(COLUMN(M1)-COLUMN($E1)+2),FALSE)</f>
        <v>B</v>
      </c>
      <c r="N2" s="203" t="str">
        <f>VLOOKUP($B$2,'NDT Techniques'!$A$3:$K$8,(COLUMN(N1)-COLUMN($E1)+2),FALSE)</f>
        <v>D</v>
      </c>
      <c r="P2" s="18"/>
    </row>
    <row r="3" spans="1:17" ht="15.75" x14ac:dyDescent="0.3">
      <c r="A3" s="141" t="s">
        <v>51</v>
      </c>
      <c r="B3" s="7" t="s">
        <v>78</v>
      </c>
      <c r="E3" s="203">
        <f>IF(VLOOKUP($B$3,'NDT Techniques'!$A$12:$K$14,(COLUMN(E1)-COLUMN($E1)+2),FALSE)="J",1,0)</f>
        <v>1</v>
      </c>
      <c r="F3" s="203">
        <f>IF(VLOOKUP($B$3,'NDT Techniques'!$A$12:$K$14,(COLUMN(F1)-COLUMN($E1)+2),FALSE)="J",1,0)</f>
        <v>1</v>
      </c>
      <c r="G3" s="203">
        <f>IF(VLOOKUP($B$3,'NDT Techniques'!$A$12:$K$14,(COLUMN(G1)-COLUMN($E1)+2),FALSE)="J",1,0)</f>
        <v>1</v>
      </c>
      <c r="H3" s="203">
        <f>IF(VLOOKUP($B$3,'NDT Techniques'!$A$12:$K$14,(COLUMN(H1)-COLUMN($E1)+2),FALSE)="J",1,0)</f>
        <v>1</v>
      </c>
      <c r="I3" s="203">
        <f>IF(VLOOKUP($B$3,'NDT Techniques'!$A$12:$K$14,(COLUMN(I1)-COLUMN($E1)+2),FALSE)="J",1,0)</f>
        <v>1</v>
      </c>
      <c r="J3" s="203">
        <f>IF(VLOOKUP($B$3,'NDT Techniques'!$A$12:$K$14,(COLUMN(J1)-COLUMN($E1)+2),FALSE)="J",1,0)</f>
        <v>1</v>
      </c>
      <c r="K3" s="203">
        <f>IF(VLOOKUP($B$3,'NDT Techniques'!$A$12:$K$14,(COLUMN(K1)-COLUMN($E1)+2),FALSE)="J",1,0)</f>
        <v>1</v>
      </c>
      <c r="L3" s="203">
        <f>IF(VLOOKUP($B$3,'NDT Techniques'!$A$12:$K$14,(COLUMN(L1)-COLUMN($E1)+2),FALSE)="J",1,0)</f>
        <v>0</v>
      </c>
      <c r="M3" s="203">
        <f>IF(VLOOKUP($B$3,'NDT Techniques'!$A$12:$K$14,(COLUMN(M1)-COLUMN($E1)+2),FALSE)="J",1,0)</f>
        <v>0</v>
      </c>
      <c r="N3" s="203">
        <f>IF(VLOOKUP($B$3,'NDT Techniques'!$A$12:$K$14,(COLUMN(N1)-COLUMN($E1)+2),FALSE)="J",1,0)</f>
        <v>0</v>
      </c>
      <c r="P3" s="18"/>
      <c r="Q3" s="143" t="s">
        <v>58</v>
      </c>
    </row>
    <row r="4" spans="1:17" ht="15.75" x14ac:dyDescent="0.3">
      <c r="A4" s="141" t="s">
        <v>52</v>
      </c>
      <c r="B4" s="7" t="s">
        <v>29</v>
      </c>
      <c r="E4" s="203">
        <f>IF(CODE(MID($B$4,1,1))&gt;=CODE(E2),1,0)</f>
        <v>1</v>
      </c>
      <c r="F4" s="203">
        <f t="shared" ref="F4:N4" si="0">IF(CODE(MID($B$4,1,1))&gt;=CODE(F2),1,0)</f>
        <v>1</v>
      </c>
      <c r="G4" s="203">
        <f t="shared" si="0"/>
        <v>1</v>
      </c>
      <c r="H4" s="203">
        <f t="shared" si="0"/>
        <v>0</v>
      </c>
      <c r="I4" s="203">
        <f t="shared" si="0"/>
        <v>0</v>
      </c>
      <c r="J4" s="203">
        <f t="shared" si="0"/>
        <v>1</v>
      </c>
      <c r="K4" s="203">
        <f t="shared" si="0"/>
        <v>1</v>
      </c>
      <c r="L4" s="203">
        <f t="shared" si="0"/>
        <v>1</v>
      </c>
      <c r="M4" s="203">
        <f t="shared" ref="M4" si="1">IF(CODE(MID($B$4,1,1))&gt;=CODE(M2),1,0)</f>
        <v>1</v>
      </c>
      <c r="N4" s="203">
        <f t="shared" si="0"/>
        <v>0</v>
      </c>
      <c r="P4" s="18"/>
      <c r="Q4" s="172" t="s">
        <v>59</v>
      </c>
    </row>
    <row r="5" spans="1:17" ht="15.75" x14ac:dyDescent="0.3">
      <c r="A5" s="141" t="s">
        <v>53</v>
      </c>
      <c r="B5" s="71">
        <f>IFERROR(INDEX(NDTEff,MATCH(B4,NDTEffClass,0),2),"?")</f>
        <v>0.65</v>
      </c>
      <c r="E5" s="203"/>
      <c r="F5" s="203"/>
      <c r="G5" s="203"/>
      <c r="H5" s="203"/>
      <c r="I5" s="203"/>
      <c r="J5" s="203"/>
      <c r="K5" s="203"/>
      <c r="L5" s="203"/>
      <c r="M5" s="203"/>
      <c r="N5" s="203"/>
      <c r="P5" s="18"/>
      <c r="Q5" s="172"/>
    </row>
    <row r="6" spans="1:17" ht="15.75" x14ac:dyDescent="0.3">
      <c r="A6" s="141" t="s">
        <v>8</v>
      </c>
      <c r="B6" s="7">
        <v>250</v>
      </c>
      <c r="E6" s="203">
        <f>IF(AND($B$6&gt;'NDT Techniques'!B18, $B$6&lt;'NDT Techniques'!B19),1,IF(AND($B$6="",'NDT Techniques'!B19="vlak"),1,0))</f>
        <v>1</v>
      </c>
      <c r="F6" s="203">
        <f>IF(AND($B$6&gt;'NDT Techniques'!C18, $B$6&lt;'NDT Techniques'!C19),1,IF(AND($B$6="",'NDT Techniques'!C19="vlak"),1,0))</f>
        <v>1</v>
      </c>
      <c r="G6" s="203">
        <f>IF(AND($B$6&gt;'NDT Techniques'!D18, $B$6&lt;'NDT Techniques'!D19),1,IF(AND($B$6="",'NDT Techniques'!D19="vlak"),1,0))</f>
        <v>1</v>
      </c>
      <c r="H6" s="203">
        <f>IF(AND($B$6&gt;'NDT Techniques'!E18, $B$6&lt;'NDT Techniques'!E19),1,IF(AND($B$6="",'NDT Techniques'!E19="vlak"),1,0))</f>
        <v>1</v>
      </c>
      <c r="I6" s="203">
        <f>IF(AND($B$6&gt;'NDT Techniques'!F18, $B$6&lt;'NDT Techniques'!F19),1,IF(AND($B$6="",'NDT Techniques'!F19="vlak"),1,0))</f>
        <v>1</v>
      </c>
      <c r="J6" s="203">
        <f>IF(AND($B$6&gt;'NDT Techniques'!G18, $B$6&lt;'NDT Techniques'!G19),1,IF(AND($B$6="",'NDT Techniques'!G19="vlak"),1,0))</f>
        <v>1</v>
      </c>
      <c r="K6" s="203">
        <f>IF(AND($B$6&gt;'NDT Techniques'!I18, $B$6&lt;'NDT Techniques'!I19),1,IF(AND($B$6="",'NDT Techniques'!I19="vlak"),1,0))</f>
        <v>1</v>
      </c>
      <c r="L6" s="203">
        <f>IF(AND($B$6&gt;'NDT Techniques'!J18, $B$6&lt;'NDT Techniques'!J19),1,IF(AND($B$6="",'NDT Techniques'!J19="vlak"),1,0))</f>
        <v>1</v>
      </c>
      <c r="M6" s="203">
        <f>IF(AND($B$6&gt;'NDT Techniques'!H18, $B$6&lt;'NDT Techniques'!H19),1,IF(AND($B$6="",'NDT Techniques'!H19="vlak"),1,0))</f>
        <v>1</v>
      </c>
      <c r="N6" s="203">
        <f>IF(AND($B$6&gt;'NDT Techniques'!K18, $B$6&lt;'NDT Techniques'!K19),1,IF(AND($B$6="",'NDT Techniques'!K19="vlak"),1,0))</f>
        <v>1</v>
      </c>
      <c r="P6" s="18"/>
      <c r="Q6" s="172"/>
    </row>
    <row r="7" spans="1:17" ht="15.75" x14ac:dyDescent="0.3">
      <c r="A7" s="141" t="s">
        <v>54</v>
      </c>
      <c r="B7" s="202">
        <v>6</v>
      </c>
      <c r="E7" s="203">
        <f>IF($B$7&gt;'NDT Techniques'!B23,IF($B$7&lt;'NDT Techniques'!B24,1,0),0)</f>
        <v>1</v>
      </c>
      <c r="F7" s="203">
        <f>IF($B$7&gt;'NDT Techniques'!C23,IF($B$7&lt;'NDT Techniques'!C24,1,0),0)</f>
        <v>1</v>
      </c>
      <c r="G7" s="203">
        <f>IF($B$7&gt;'NDT Techniques'!D23,IF($B$7&lt;'NDT Techniques'!D24,1,0),0)</f>
        <v>1</v>
      </c>
      <c r="H7" s="203">
        <f>IF($B$7&gt;'NDT Techniques'!E23,IF($B$7&lt;'NDT Techniques'!E24,1,0),0)</f>
        <v>1</v>
      </c>
      <c r="I7" s="203">
        <f>IF($B$7&gt;'NDT Techniques'!F23,IF($B$7&lt;'NDT Techniques'!F24,1,0),0)</f>
        <v>1</v>
      </c>
      <c r="J7" s="203">
        <f>IF($B$7&gt;'NDT Techniques'!G23,IF($B$7&lt;'NDT Techniques'!G24,1,0),0)</f>
        <v>1</v>
      </c>
      <c r="K7" s="203">
        <f>IF($B$7&gt;'NDT Techniques'!I23,IF($B$7&lt;'NDT Techniques'!I24,1,0),0)</f>
        <v>1</v>
      </c>
      <c r="L7" s="203">
        <f>IF($B$7&gt;'NDT Techniques'!J23,IF($B$7&lt;'NDT Techniques'!J24,1,0),0)</f>
        <v>1</v>
      </c>
      <c r="M7" s="203">
        <f>IF($B$7&gt;'NDT Techniques'!H23,IF($B$7&lt;'NDT Techniques'!H24,1,0),0)</f>
        <v>1</v>
      </c>
      <c r="N7" s="203">
        <f>IF($B$7&gt;'NDT Techniques'!K23,IF($B$7&lt;'NDT Techniques'!K24,1,0),0)</f>
        <v>1</v>
      </c>
      <c r="P7" s="18"/>
      <c r="Q7" s="172"/>
    </row>
    <row r="8" spans="1:17" ht="15.75" x14ac:dyDescent="0.3">
      <c r="A8" s="141" t="s">
        <v>55</v>
      </c>
      <c r="B8" s="7" t="s">
        <v>85</v>
      </c>
      <c r="E8" s="203">
        <f>IF(VLOOKUP($B$8,'NDT Techniques'!$A$28:$K$31,(COLUMN(E1)-COLUMN($E1)+2),FALSE)="J",1,0)</f>
        <v>1</v>
      </c>
      <c r="F8" s="203">
        <f>IF(VLOOKUP($B$8,'NDT Techniques'!$A$28:$K$31,(COLUMN(F1)-COLUMN($E1)+2),FALSE)="J",1,0)</f>
        <v>1</v>
      </c>
      <c r="G8" s="203">
        <f>IF(VLOOKUP($B$8,'NDT Techniques'!$A$28:$K$31,(COLUMN(G1)-COLUMN($E1)+2),FALSE)="J",1,0)</f>
        <v>1</v>
      </c>
      <c r="H8" s="203">
        <f>IF(VLOOKUP($B$8,'NDT Techniques'!$A$28:$K$31,(COLUMN(H1)-COLUMN($E1)+2),FALSE)="J",1,0)</f>
        <v>1</v>
      </c>
      <c r="I8" s="203">
        <f>IF(VLOOKUP($B$8,'NDT Techniques'!$A$28:$K$31,(COLUMN(I1)-COLUMN($E1)+2),FALSE)="J",1,0)</f>
        <v>1</v>
      </c>
      <c r="J8" s="203">
        <f>IF(VLOOKUP($B$8,'NDT Techniques'!$A$28:$K$31,(COLUMN(J1)-COLUMN($E1)+2),FALSE)="J",1,0)</f>
        <v>1</v>
      </c>
      <c r="K8" s="203">
        <f>IF(VLOOKUP($B$8,'NDT Techniques'!$A$28:$K$31,(COLUMN(K1)-COLUMN($E1)+2),FALSE)="J",1,0)</f>
        <v>1</v>
      </c>
      <c r="L8" s="203">
        <f>IF(VLOOKUP($B$8,'NDT Techniques'!$A$28:$K$31,(COLUMN(L1)-COLUMN($E1)+2),FALSE)="J",1,0)</f>
        <v>1</v>
      </c>
      <c r="M8" s="203">
        <f>IF(VLOOKUP($B$8,'NDT Techniques'!$A$28:$K$31,(COLUMN(M1)-COLUMN($E1)+2),FALSE)="J",1,0)</f>
        <v>1</v>
      </c>
      <c r="N8" s="203">
        <f>IF(VLOOKUP($B$8,'NDT Techniques'!$A$28:$K$31,(COLUMN(N1)-COLUMN($E1)+2),FALSE)="J",1,0)</f>
        <v>1</v>
      </c>
      <c r="P8" s="18"/>
      <c r="Q8" s="172"/>
    </row>
    <row r="9" spans="1:17" x14ac:dyDescent="0.25">
      <c r="A9" s="141"/>
      <c r="D9" s="38" t="s">
        <v>101</v>
      </c>
      <c r="E9" s="204">
        <f t="shared" ref="E9:N9" si="2">PRODUCT(E3:E8)</f>
        <v>1</v>
      </c>
      <c r="F9" s="204">
        <f t="shared" si="2"/>
        <v>1</v>
      </c>
      <c r="G9" s="204">
        <f t="shared" si="2"/>
        <v>1</v>
      </c>
      <c r="H9" s="204">
        <f t="shared" si="2"/>
        <v>0</v>
      </c>
      <c r="I9" s="204">
        <f t="shared" si="2"/>
        <v>0</v>
      </c>
      <c r="J9" s="204">
        <f t="shared" si="2"/>
        <v>1</v>
      </c>
      <c r="K9" s="204">
        <f t="shared" si="2"/>
        <v>1</v>
      </c>
      <c r="L9" s="204">
        <f t="shared" si="2"/>
        <v>0</v>
      </c>
      <c r="M9" s="204">
        <f t="shared" ref="M9" si="3">PRODUCT(M3:M8)</f>
        <v>0</v>
      </c>
      <c r="N9" s="204">
        <f t="shared" si="2"/>
        <v>0</v>
      </c>
      <c r="O9" s="19" t="s">
        <v>102</v>
      </c>
      <c r="P9" s="19"/>
      <c r="Q9" s="172"/>
    </row>
    <row r="10" spans="1:17" x14ac:dyDescent="0.25">
      <c r="A10" s="141"/>
      <c r="O10" s="19" t="s">
        <v>103</v>
      </c>
    </row>
    <row r="11" spans="1:17" x14ac:dyDescent="0.25">
      <c r="A11" s="142" t="s">
        <v>97</v>
      </c>
      <c r="B11" s="142" t="s">
        <v>89</v>
      </c>
    </row>
    <row r="12" spans="1:17" ht="15.75" x14ac:dyDescent="0.3">
      <c r="A12" s="68" t="str">
        <f>IF(E$9=1,'NDT Techniques'!B$2,"")</f>
        <v>On stream RT (film)</v>
      </c>
      <c r="B12" s="68" t="str">
        <f>IF(E$9=1,'NDT Techniques'!B$41,"")</f>
        <v>Limited use for wall thickness measurement (HOIS Recommended Practice 1 v3.1)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15.75" x14ac:dyDescent="0.3">
      <c r="A13" s="68" t="str">
        <f>IF(F$9=1,'NDT Techniques'!C$2,"")</f>
        <v>On stream RT (digital)</v>
      </c>
      <c r="B13" s="68" t="str">
        <f>IF(F$9=1,'NDT Techniques'!C$41,"")</f>
        <v>Limited use for wall thickness measurement (HOIS Recommended Practice 1 v3.1)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1:17" ht="15.75" x14ac:dyDescent="0.3">
      <c r="A14" s="68" t="str">
        <f>IF(G$9=1,'NDT Techniques'!D$2,"")</f>
        <v>Profile radiography</v>
      </c>
      <c r="B14" s="68" t="str">
        <f>IF(G$9=1,'NDT Techniques'!D$41,"")</f>
        <v>Limited use for moisture detection (HOIS Recommended Practice 1 v3.1)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1:17" ht="15.75" x14ac:dyDescent="0.3">
      <c r="A15" s="68" t="str">
        <f>IF(H$9=1,'NDT Techniques'!E$2,"")</f>
        <v/>
      </c>
      <c r="B15" s="68" t="str">
        <f>IF(H$9=1,'NDT Techniques'!E$41,"")</f>
        <v/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1:17" ht="15.75" x14ac:dyDescent="0.3">
      <c r="A16" s="68" t="str">
        <f>IF(I$9=1,'NDT Techniques'!F$2,"")</f>
        <v/>
      </c>
      <c r="B16" s="68" t="str">
        <f>IF(I$9=1,'NDT Techniques'!F$41,"")</f>
        <v/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1:17" ht="15.75" x14ac:dyDescent="0.3">
      <c r="A17" s="68" t="str">
        <f>IF(J$9=1,'NDT Techniques'!G$2,"")</f>
        <v>In-line inspection (intelligent pigging)</v>
      </c>
      <c r="B17" s="68">
        <f>IF(J$9=1,'NDT Techniques'!G$41,"")</f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1:17" ht="15.75" x14ac:dyDescent="0.3">
      <c r="A18" s="68" t="str">
        <f>IF(K$9=1,'NDT Techniques'!H$2,"")</f>
        <v>Visual inspection with unpacking</v>
      </c>
      <c r="B18" s="68">
        <f>IF(K$9=1,'NDT Techniques'!H$41,"")</f>
        <v>0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1:17" ht="15.75" x14ac:dyDescent="0.3">
      <c r="A19" s="68" t="str">
        <f>IF(L$9=1,'NDT Techniques'!I$2,"")</f>
        <v/>
      </c>
      <c r="B19" s="68" t="str">
        <f>IF(L$9=1,'NDT Techniques'!I$41,"")</f>
        <v/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1:17" ht="15.75" x14ac:dyDescent="0.3">
      <c r="A20" s="68" t="str">
        <f>IF(M$9=1,'NDT Techniques'!J$2,"")</f>
        <v/>
      </c>
      <c r="B20" s="68" t="str">
        <f>IF(M$9=1,'NDT Techniques'!J$41,"")</f>
        <v/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1:17" ht="16.5" thickBot="1" x14ac:dyDescent="0.35">
      <c r="A21" s="69" t="str">
        <f>IF(N$9=1,'NDT Techniques'!K$2,"")</f>
        <v/>
      </c>
      <c r="B21" s="69" t="str">
        <f>IF(N$9=1,'NDT Techniques'!K$41,"")</f>
        <v/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x14ac:dyDescent="0.25">
      <c r="B22" s="11" t="str">
        <f>IF(P$9=1,'NDT Techniques'!#REF!,"")</f>
        <v/>
      </c>
      <c r="C22" s="11" t="str">
        <f>IF(P$9=1,'NDT Techniques'!#REF!,"")</f>
        <v/>
      </c>
      <c r="D22" s="14"/>
    </row>
    <row r="23" spans="1:17" hidden="1" x14ac:dyDescent="0.25">
      <c r="C23" s="11"/>
      <c r="D23" s="14"/>
    </row>
  </sheetData>
  <mergeCells count="1">
    <mergeCell ref="Q4:Q9"/>
  </mergeCells>
  <conditionalFormatting sqref="P1 E1:N1">
    <cfRule type="expression" dxfId="7" priority="9">
      <formula>E$9&gt;0</formula>
    </cfRule>
  </conditionalFormatting>
  <conditionalFormatting sqref="P1">
    <cfRule type="expression" dxfId="6" priority="6">
      <formula>P$9&gt;0</formula>
    </cfRule>
  </conditionalFormatting>
  <conditionalFormatting sqref="E1">
    <cfRule type="expression" dxfId="5" priority="5">
      <formula>E$9&gt;0</formula>
    </cfRule>
  </conditionalFormatting>
  <conditionalFormatting sqref="O1">
    <cfRule type="expression" dxfId="4" priority="11">
      <formula>#REF!&gt;0</formula>
    </cfRule>
  </conditionalFormatting>
  <conditionalFormatting sqref="B12:Q21">
    <cfRule type="cellIs" dxfId="3" priority="4" operator="equal">
      <formula>0</formula>
    </cfRule>
  </conditionalFormatting>
  <dataValidations xWindow="247" yWindow="509" count="9">
    <dataValidation type="whole" operator="greaterThan" allowBlank="1" showInputMessage="1" showErrorMessage="1" promptTitle="Please note:" prompt="In case of a flat plate, remove contents in the cell." sqref="B6">
      <formula1>0</formula1>
    </dataValidation>
    <dataValidation type="list" allowBlank="1" showInputMessage="1" showErrorMessage="1" sqref="B2">
      <formula1>Typicals</formula1>
    </dataValidation>
    <dataValidation type="list" allowBlank="1" showInputMessage="1" showErrorMessage="1" sqref="B4">
      <formula1>NDTEffClass</formula1>
    </dataValidation>
    <dataValidation type="whole" operator="greaterThan" allowBlank="1" showInputMessage="1" showErrorMessage="1" sqref="B7">
      <formula1>0</formula1>
    </dataValidation>
    <dataValidation type="custom" showInputMessage="1" showErrorMessage="1" promptTitle="Remark wrt application:" prompt="For suitable NDT Technique, any remark with respect to its application appears in this column._x000a__x000a_" sqref="B11">
      <formula1>0</formula1>
    </dataValidation>
    <dataValidation type="custom" showInputMessage="1" showErrorMessage="1" sqref="A4 D1:O10 A5 A8 A3 A6 A7 A9 A2 A1 B1 Q3:Q9 B12:B21 C12:Q21">
      <formula1>0</formula1>
    </dataValidation>
    <dataValidation showInputMessage="1" showErrorMessage="1" sqref="A10"/>
    <dataValidation type="custom" showInputMessage="1" showErrorMessage="1" promptTitle="Suitable NDT Techniques" prompt="On the basis of the input which is provided in the lines above, appropriate NDT techniques are displayed in the rows below, accompanied by approapriate remarks." sqref="A11">
      <formula1>0</formula1>
    </dataValidation>
    <dataValidation type="custom" allowBlank="1" showInputMessage="1" showErrorMessage="1" sqref="B5 A12:A21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7" yWindow="509" count="6">
        <x14:dataValidation type="list" allowBlank="1" showInputMessage="1" showErrorMessage="1">
          <x14:formula1>
            <xm:f>'NDT Techniques'!A12:A14</xm:f>
          </x14:formula1>
          <xm:sqref>B3</xm:sqref>
        </x14:dataValidation>
        <x14:dataValidation type="list" allowBlank="1" showInputMessage="1" showErrorMessage="1">
          <x14:formula1>
            <xm:f>'NDT Techniques'!A28:A31</xm:f>
          </x14:formula1>
          <xm:sqref>B8</xm:sqref>
        </x14:dataValidation>
        <x14:dataValidation type="list" allowBlank="1" showInputMessage="1" showErrorMessage="1">
          <x14:formula1>
            <xm:f>'NDT Techniques'!A28:A31</xm:f>
          </x14:formula1>
          <xm:sqref>B8</xm:sqref>
        </x14:dataValidation>
        <x14:dataValidation type="list" allowBlank="1" showInputMessage="1" showErrorMessage="1">
          <x14:formula1>
            <xm:f>'NDT Techniques'!M3:M7</xm:f>
          </x14:formula1>
          <xm:sqref>B4</xm:sqref>
        </x14:dataValidation>
        <x14:dataValidation type="list" allowBlank="1" showInputMessage="1" showErrorMessage="1">
          <x14:formula1>
            <xm:f>'NDT Techniques'!A12:A14</xm:f>
          </x14:formula1>
          <xm:sqref>B3</xm:sqref>
        </x14:dataValidation>
        <x14:dataValidation type="list" allowBlank="1" showInputMessage="1" showErrorMessage="1">
          <x14:formula1>
            <xm:f>'NDT Techniques'!A6:A9</xm:f>
          </x14:formula1>
          <xm:sqref>B2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zoomScale="85" zoomScaleNormal="85" zoomScalePageLayoutView="150" workbookViewId="0">
      <selection activeCell="L39" sqref="L39"/>
    </sheetView>
  </sheetViews>
  <sheetFormatPr defaultColWidth="0" defaultRowHeight="15" zeroHeight="1" x14ac:dyDescent="0.25"/>
  <cols>
    <col min="1" max="1" width="50.5703125" bestFit="1" customWidth="1"/>
    <col min="2" max="11" width="5.7109375" customWidth="1"/>
    <col min="12" max="12" width="8.85546875" customWidth="1"/>
    <col min="13" max="13" width="20" customWidth="1"/>
    <col min="14" max="15" width="5.7109375" customWidth="1"/>
    <col min="16" max="16" width="8.85546875" customWidth="1"/>
    <col min="17" max="22" width="8.85546875" style="76" customWidth="1"/>
    <col min="23" max="23" width="12.42578125" customWidth="1"/>
    <col min="24" max="24" width="16.140625" customWidth="1"/>
    <col min="25" max="16384" width="8.85546875" hidden="1"/>
  </cols>
  <sheetData>
    <row r="1" spans="1:23" ht="15.75" customHeight="1" x14ac:dyDescent="0.3">
      <c r="A1" s="139" t="s">
        <v>33</v>
      </c>
      <c r="B1" s="116" t="s">
        <v>21</v>
      </c>
      <c r="C1" s="22"/>
      <c r="D1" s="22"/>
      <c r="E1" s="22"/>
      <c r="F1" s="22"/>
      <c r="G1" s="22"/>
      <c r="H1" s="22"/>
      <c r="I1" s="22"/>
      <c r="J1" s="22"/>
      <c r="K1" s="22"/>
      <c r="M1" s="116" t="s">
        <v>67</v>
      </c>
      <c r="N1" s="22"/>
      <c r="O1" s="22"/>
      <c r="Q1" s="116" t="s">
        <v>68</v>
      </c>
      <c r="R1" s="21"/>
      <c r="S1" s="21"/>
      <c r="T1" s="22"/>
      <c r="U1" s="22"/>
      <c r="V1" s="22"/>
    </row>
    <row r="2" spans="1:23" ht="183.95" customHeight="1" thickBot="1" x14ac:dyDescent="0.35">
      <c r="A2" s="2" t="s">
        <v>20</v>
      </c>
      <c r="B2" s="168" t="s">
        <v>11</v>
      </c>
      <c r="C2" s="168" t="s">
        <v>73</v>
      </c>
      <c r="D2" s="169" t="s">
        <v>74</v>
      </c>
      <c r="E2" s="23" t="s">
        <v>12</v>
      </c>
      <c r="F2" s="24" t="s">
        <v>10</v>
      </c>
      <c r="G2" s="24" t="s">
        <v>15</v>
      </c>
      <c r="H2" s="169" t="s">
        <v>75</v>
      </c>
      <c r="I2" s="167" t="s">
        <v>76</v>
      </c>
      <c r="J2" s="24" t="s">
        <v>14</v>
      </c>
      <c r="K2" s="167" t="s">
        <v>77</v>
      </c>
      <c r="L2" s="39"/>
      <c r="M2" s="25" t="s">
        <v>69</v>
      </c>
      <c r="N2" s="25" t="s">
        <v>70</v>
      </c>
      <c r="O2" s="25" t="s">
        <v>71</v>
      </c>
      <c r="Q2" s="73">
        <v>6</v>
      </c>
      <c r="R2" s="73">
        <v>5</v>
      </c>
      <c r="S2" s="73">
        <v>4</v>
      </c>
      <c r="T2" s="73">
        <v>3</v>
      </c>
      <c r="U2" s="73">
        <v>2</v>
      </c>
      <c r="V2" s="73">
        <v>1</v>
      </c>
    </row>
    <row r="3" spans="1:23" ht="15.75" x14ac:dyDescent="0.3">
      <c r="A3" s="3" t="s">
        <v>60</v>
      </c>
      <c r="B3" s="26" t="s">
        <v>1</v>
      </c>
      <c r="C3" s="26" t="s">
        <v>1</v>
      </c>
      <c r="D3" s="26" t="s">
        <v>1</v>
      </c>
      <c r="E3" s="26" t="s">
        <v>0</v>
      </c>
      <c r="F3" s="26" t="s">
        <v>0</v>
      </c>
      <c r="G3" s="26" t="s">
        <v>1</v>
      </c>
      <c r="H3" s="26" t="s">
        <v>2</v>
      </c>
      <c r="I3" s="4" t="s">
        <v>2</v>
      </c>
      <c r="J3" s="26" t="s">
        <v>1</v>
      </c>
      <c r="K3" s="4" t="s">
        <v>5</v>
      </c>
      <c r="M3" s="114" t="s">
        <v>28</v>
      </c>
      <c r="N3" s="70">
        <v>1</v>
      </c>
      <c r="O3" s="105">
        <v>0.99</v>
      </c>
      <c r="Q3" s="74">
        <v>3</v>
      </c>
      <c r="R3" s="74">
        <v>3</v>
      </c>
      <c r="S3" s="74">
        <v>2</v>
      </c>
      <c r="T3" s="74">
        <v>1</v>
      </c>
      <c r="U3" s="74">
        <v>1</v>
      </c>
      <c r="V3" s="75">
        <v>1</v>
      </c>
    </row>
    <row r="4" spans="1:23" ht="15.75" x14ac:dyDescent="0.3">
      <c r="A4" s="3" t="s">
        <v>61</v>
      </c>
      <c r="B4" s="27" t="s">
        <v>2</v>
      </c>
      <c r="C4" s="27" t="s">
        <v>2</v>
      </c>
      <c r="D4" s="27" t="s">
        <v>1</v>
      </c>
      <c r="E4" s="27" t="s">
        <v>0</v>
      </c>
      <c r="F4" s="27" t="s">
        <v>0</v>
      </c>
      <c r="G4" s="27" t="s">
        <v>1</v>
      </c>
      <c r="H4" s="27" t="s">
        <v>2</v>
      </c>
      <c r="I4" s="5" t="s">
        <v>2</v>
      </c>
      <c r="J4" s="27" t="s">
        <v>2</v>
      </c>
      <c r="K4" s="5" t="s">
        <v>5</v>
      </c>
      <c r="M4" s="114" t="s">
        <v>29</v>
      </c>
      <c r="N4" s="70">
        <v>0.65</v>
      </c>
      <c r="O4" s="105">
        <v>0.9</v>
      </c>
      <c r="Q4" s="74">
        <v>4</v>
      </c>
      <c r="R4" s="74">
        <v>4</v>
      </c>
      <c r="S4" s="74">
        <v>3</v>
      </c>
      <c r="T4" s="74">
        <v>2</v>
      </c>
      <c r="U4" s="74">
        <v>1</v>
      </c>
      <c r="V4" s="75">
        <v>1</v>
      </c>
    </row>
    <row r="5" spans="1:23" ht="15.75" x14ac:dyDescent="0.3">
      <c r="A5" s="6" t="s">
        <v>62</v>
      </c>
      <c r="B5" s="27" t="s">
        <v>2</v>
      </c>
      <c r="C5" s="27" t="s">
        <v>2</v>
      </c>
      <c r="D5" s="27" t="s">
        <v>1</v>
      </c>
      <c r="E5" s="27" t="s">
        <v>5</v>
      </c>
      <c r="F5" s="27" t="s">
        <v>1</v>
      </c>
      <c r="G5" s="27" t="s">
        <v>4</v>
      </c>
      <c r="H5" s="27" t="s">
        <v>2</v>
      </c>
      <c r="I5" s="5" t="s">
        <v>4</v>
      </c>
      <c r="J5" s="27" t="s">
        <v>2</v>
      </c>
      <c r="K5" s="5" t="s">
        <v>4</v>
      </c>
      <c r="M5" s="114" t="s">
        <v>30</v>
      </c>
      <c r="N5" s="70">
        <v>0.35</v>
      </c>
      <c r="O5" s="105">
        <v>0.7</v>
      </c>
      <c r="Q5" s="74">
        <v>5</v>
      </c>
      <c r="R5" s="74">
        <v>5</v>
      </c>
      <c r="S5" s="74">
        <v>4</v>
      </c>
      <c r="T5" s="74">
        <v>3</v>
      </c>
      <c r="U5" s="74">
        <v>2</v>
      </c>
      <c r="V5" s="75">
        <v>1</v>
      </c>
    </row>
    <row r="6" spans="1:23" ht="15.75" x14ac:dyDescent="0.3">
      <c r="A6" s="3" t="s">
        <v>63</v>
      </c>
      <c r="B6" s="27" t="s">
        <v>1</v>
      </c>
      <c r="C6" s="27" t="s">
        <v>2</v>
      </c>
      <c r="D6" s="27" t="s">
        <v>0</v>
      </c>
      <c r="E6" s="35" t="s">
        <v>0</v>
      </c>
      <c r="F6" s="27" t="s">
        <v>4</v>
      </c>
      <c r="G6" s="27" t="s">
        <v>2</v>
      </c>
      <c r="H6" s="27" t="s">
        <v>5</v>
      </c>
      <c r="I6" s="5" t="s">
        <v>4</v>
      </c>
      <c r="J6" s="27" t="s">
        <v>4</v>
      </c>
      <c r="K6" s="5" t="s">
        <v>5</v>
      </c>
      <c r="M6" s="114" t="s">
        <v>31</v>
      </c>
      <c r="N6" s="70">
        <v>0.05</v>
      </c>
      <c r="O6" s="105">
        <v>0.3</v>
      </c>
      <c r="Q6" s="74">
        <v>5</v>
      </c>
      <c r="R6" s="74">
        <v>5</v>
      </c>
      <c r="S6" s="74">
        <v>4</v>
      </c>
      <c r="T6" s="74">
        <v>3</v>
      </c>
      <c r="U6" s="74">
        <v>2</v>
      </c>
      <c r="V6" s="75">
        <v>1</v>
      </c>
    </row>
    <row r="7" spans="1:23" ht="15.75" x14ac:dyDescent="0.3">
      <c r="A7" s="3" t="s">
        <v>64</v>
      </c>
      <c r="B7" s="27" t="s">
        <v>1</v>
      </c>
      <c r="C7" s="27" t="s">
        <v>1</v>
      </c>
      <c r="D7" s="27" t="s">
        <v>1</v>
      </c>
      <c r="E7" s="35" t="s">
        <v>2</v>
      </c>
      <c r="F7" s="27" t="s">
        <v>1</v>
      </c>
      <c r="G7" s="27" t="s">
        <v>2</v>
      </c>
      <c r="H7" s="27" t="s">
        <v>2</v>
      </c>
      <c r="I7" s="5" t="s">
        <v>2</v>
      </c>
      <c r="J7" s="27" t="s">
        <v>2</v>
      </c>
      <c r="K7" s="5" t="s">
        <v>0</v>
      </c>
      <c r="M7" s="115" t="s">
        <v>9</v>
      </c>
      <c r="N7" s="126"/>
      <c r="O7" s="106">
        <v>0</v>
      </c>
      <c r="Q7" s="74">
        <v>6</v>
      </c>
      <c r="R7" s="74">
        <v>5</v>
      </c>
      <c r="S7" s="74">
        <v>4</v>
      </c>
      <c r="T7" s="74">
        <v>3</v>
      </c>
      <c r="U7" s="74">
        <v>2</v>
      </c>
      <c r="V7" s="75">
        <v>1</v>
      </c>
    </row>
    <row r="8" spans="1:23" x14ac:dyDescent="0.25">
      <c r="A8" s="3" t="s">
        <v>65</v>
      </c>
      <c r="B8" s="27" t="s">
        <v>2</v>
      </c>
      <c r="C8" s="27" t="s">
        <v>2</v>
      </c>
      <c r="D8" s="27" t="s">
        <v>2</v>
      </c>
      <c r="E8" s="35" t="s">
        <v>2</v>
      </c>
      <c r="F8" s="27" t="s">
        <v>1</v>
      </c>
      <c r="G8" s="27" t="s">
        <v>2</v>
      </c>
      <c r="H8" s="27" t="s">
        <v>2</v>
      </c>
      <c r="I8" s="5" t="s">
        <v>2</v>
      </c>
      <c r="J8" s="27" t="s">
        <v>2</v>
      </c>
      <c r="K8" s="5" t="s">
        <v>0</v>
      </c>
      <c r="O8" s="129"/>
      <c r="W8" s="11"/>
    </row>
    <row r="9" spans="1:23" x14ac:dyDescent="0.25">
      <c r="A9" s="29" t="s">
        <v>66</v>
      </c>
      <c r="O9" s="130" t="s">
        <v>72</v>
      </c>
      <c r="P9" s="127"/>
      <c r="Q9" s="128"/>
      <c r="R9" s="128"/>
    </row>
    <row r="10" spans="1:23" x14ac:dyDescent="0.25">
      <c r="A10" s="19"/>
    </row>
    <row r="11" spans="1:23" ht="15.75" thickBot="1" x14ac:dyDescent="0.3">
      <c r="A11" s="117" t="s">
        <v>81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23" ht="15.75" x14ac:dyDescent="0.3">
      <c r="A12" s="30" t="s">
        <v>78</v>
      </c>
      <c r="B12" s="132" t="s">
        <v>6</v>
      </c>
      <c r="C12" s="134" t="s">
        <v>6</v>
      </c>
      <c r="D12" s="135" t="s">
        <v>6</v>
      </c>
      <c r="E12" s="132" t="s">
        <v>6</v>
      </c>
      <c r="F12" s="132" t="s">
        <v>6</v>
      </c>
      <c r="G12" s="136" t="s">
        <v>6</v>
      </c>
      <c r="H12" s="137" t="s">
        <v>6</v>
      </c>
      <c r="I12" s="134" t="s">
        <v>7</v>
      </c>
      <c r="J12" s="137" t="s">
        <v>7</v>
      </c>
      <c r="K12" s="138" t="s">
        <v>7</v>
      </c>
      <c r="M12" s="144" t="s">
        <v>113</v>
      </c>
      <c r="N12" s="145"/>
      <c r="O12" s="145"/>
      <c r="P12" s="145"/>
      <c r="Q12" s="146"/>
      <c r="R12" s="146"/>
      <c r="S12" s="146"/>
      <c r="T12" s="146"/>
      <c r="U12" s="146"/>
      <c r="V12" s="146"/>
      <c r="W12" s="145"/>
    </row>
    <row r="13" spans="1:23" ht="15.75" x14ac:dyDescent="0.3">
      <c r="A13" s="30" t="s">
        <v>79</v>
      </c>
      <c r="B13" s="132" t="s">
        <v>7</v>
      </c>
      <c r="C13" s="134" t="s">
        <v>7</v>
      </c>
      <c r="D13" s="135" t="s">
        <v>13</v>
      </c>
      <c r="E13" s="132" t="s">
        <v>7</v>
      </c>
      <c r="F13" s="132" t="s">
        <v>7</v>
      </c>
      <c r="G13" s="136" t="s">
        <v>7</v>
      </c>
      <c r="H13" s="137" t="s">
        <v>7</v>
      </c>
      <c r="I13" s="134" t="s">
        <v>7</v>
      </c>
      <c r="J13" s="137" t="s">
        <v>7</v>
      </c>
      <c r="K13" s="134" t="s">
        <v>6</v>
      </c>
      <c r="M13" s="147" t="s">
        <v>114</v>
      </c>
      <c r="N13" s="148"/>
      <c r="O13" s="148"/>
      <c r="P13" s="148"/>
      <c r="Q13" s="149"/>
      <c r="R13" s="149"/>
      <c r="S13" s="149"/>
      <c r="T13" s="149"/>
      <c r="U13" s="149"/>
      <c r="V13" s="149"/>
      <c r="W13" s="148"/>
    </row>
    <row r="14" spans="1:23" ht="15.75" x14ac:dyDescent="0.3">
      <c r="A14" s="30" t="s">
        <v>80</v>
      </c>
      <c r="B14" s="132" t="s">
        <v>13</v>
      </c>
      <c r="C14" s="132" t="s">
        <v>13</v>
      </c>
      <c r="D14" s="135" t="s">
        <v>7</v>
      </c>
      <c r="E14" s="132" t="s">
        <v>7</v>
      </c>
      <c r="F14" s="132" t="s">
        <v>7</v>
      </c>
      <c r="G14" s="136" t="s">
        <v>6</v>
      </c>
      <c r="H14" s="137" t="s">
        <v>7</v>
      </c>
      <c r="I14" s="134" t="s">
        <v>6</v>
      </c>
      <c r="J14" s="137" t="s">
        <v>6</v>
      </c>
      <c r="K14" s="134" t="s">
        <v>7</v>
      </c>
      <c r="M14" s="147" t="s">
        <v>115</v>
      </c>
      <c r="N14" s="148"/>
      <c r="O14" s="148"/>
      <c r="P14" s="148"/>
      <c r="Q14" s="149"/>
      <c r="R14" s="149"/>
      <c r="S14" s="149"/>
      <c r="T14" s="149"/>
      <c r="U14" s="149"/>
      <c r="V14" s="149"/>
      <c r="W14" s="148"/>
    </row>
    <row r="15" spans="1:23" x14ac:dyDescent="0.25">
      <c r="A15" s="29" t="s">
        <v>82</v>
      </c>
      <c r="M15" s="147" t="s">
        <v>116</v>
      </c>
      <c r="N15" s="148"/>
      <c r="O15" s="148"/>
      <c r="P15" s="148"/>
      <c r="Q15" s="149"/>
      <c r="R15" s="149"/>
      <c r="S15" s="149"/>
      <c r="T15" s="149"/>
      <c r="U15" s="149"/>
      <c r="V15" s="149"/>
      <c r="W15" s="148"/>
    </row>
    <row r="16" spans="1:23" ht="15.75" x14ac:dyDescent="0.3">
      <c r="A16" s="31"/>
      <c r="M16" s="150" t="s">
        <v>117</v>
      </c>
      <c r="N16" s="151"/>
      <c r="O16" s="148"/>
      <c r="P16" s="148"/>
      <c r="Q16" s="149"/>
      <c r="R16" s="149"/>
      <c r="S16" s="149"/>
      <c r="T16" s="149"/>
      <c r="U16" s="149"/>
      <c r="V16" s="149"/>
      <c r="W16" s="148"/>
    </row>
    <row r="17" spans="1:23" ht="16.5" thickBot="1" x14ac:dyDescent="0.35">
      <c r="A17" s="32" t="s">
        <v>3</v>
      </c>
      <c r="B17" s="8"/>
      <c r="C17" s="8"/>
      <c r="D17" s="8"/>
      <c r="E17" s="8"/>
      <c r="F17" s="8"/>
      <c r="G17" s="8"/>
      <c r="H17" s="8"/>
      <c r="I17" s="8"/>
      <c r="J17" s="8"/>
      <c r="K17" s="8"/>
      <c r="M17" s="150" t="s">
        <v>118</v>
      </c>
      <c r="N17" s="151"/>
      <c r="O17" s="151"/>
      <c r="P17" s="151"/>
      <c r="Q17" s="153"/>
      <c r="R17" s="153"/>
      <c r="S17" s="153"/>
      <c r="T17" s="153"/>
      <c r="U17" s="153"/>
      <c r="V17" s="153"/>
      <c r="W17" s="151"/>
    </row>
    <row r="18" spans="1:23" ht="16.5" thickBot="1" x14ac:dyDescent="0.35">
      <c r="A18" s="30" t="s">
        <v>16</v>
      </c>
      <c r="B18" s="118">
        <v>0</v>
      </c>
      <c r="C18" s="118">
        <v>0</v>
      </c>
      <c r="D18" s="118">
        <v>0</v>
      </c>
      <c r="E18" s="119">
        <v>20</v>
      </c>
      <c r="F18" s="120">
        <v>20</v>
      </c>
      <c r="G18" s="120">
        <v>50</v>
      </c>
      <c r="H18" s="120">
        <v>0</v>
      </c>
      <c r="I18" s="120">
        <v>0</v>
      </c>
      <c r="J18" s="118">
        <v>0</v>
      </c>
      <c r="K18" s="120">
        <v>0</v>
      </c>
      <c r="M18" s="180" t="s">
        <v>119</v>
      </c>
      <c r="N18" s="181"/>
      <c r="O18" s="152"/>
      <c r="P18" s="152"/>
      <c r="Q18" s="154"/>
      <c r="R18" s="154"/>
      <c r="S18" s="154"/>
      <c r="T18" s="154"/>
      <c r="U18" s="154"/>
      <c r="V18" s="154"/>
      <c r="W18" s="152"/>
    </row>
    <row r="19" spans="1:23" ht="16.5" thickBot="1" x14ac:dyDescent="0.35">
      <c r="A19" s="30" t="s">
        <v>17</v>
      </c>
      <c r="B19" s="108">
        <v>600</v>
      </c>
      <c r="C19" s="108">
        <v>600</v>
      </c>
      <c r="D19" s="108">
        <v>600</v>
      </c>
      <c r="E19" s="108">
        <v>2000</v>
      </c>
      <c r="F19" s="206" t="s">
        <v>112</v>
      </c>
      <c r="G19" s="108">
        <v>2000</v>
      </c>
      <c r="H19" s="206" t="s">
        <v>112</v>
      </c>
      <c r="I19" s="207" t="s">
        <v>112</v>
      </c>
      <c r="J19" s="206" t="s">
        <v>112</v>
      </c>
      <c r="K19" s="207" t="s">
        <v>112</v>
      </c>
      <c r="M19" s="152"/>
      <c r="N19" s="152"/>
      <c r="O19" s="152"/>
      <c r="P19" s="152"/>
      <c r="Q19" s="154"/>
      <c r="R19" s="180" t="s">
        <v>121</v>
      </c>
      <c r="S19" s="208"/>
      <c r="T19" s="209"/>
      <c r="U19" s="154"/>
      <c r="V19" s="154"/>
      <c r="W19" s="152"/>
    </row>
    <row r="20" spans="1:23" ht="15.75" thickBot="1" x14ac:dyDescent="0.3">
      <c r="A20" s="29" t="s">
        <v>83</v>
      </c>
      <c r="M20" s="180" t="s">
        <v>120</v>
      </c>
      <c r="N20" s="181"/>
      <c r="O20" s="152"/>
      <c r="P20" s="152"/>
      <c r="Q20" s="154"/>
      <c r="R20" s="154"/>
      <c r="S20" s="154"/>
      <c r="T20" s="154"/>
      <c r="U20" s="154"/>
      <c r="V20" s="154"/>
      <c r="W20" s="152"/>
    </row>
    <row r="21" spans="1:23" x14ac:dyDescent="0.25">
      <c r="A21" s="19"/>
      <c r="M21" s="145"/>
      <c r="N21" s="145"/>
      <c r="O21" s="145"/>
      <c r="P21" s="145"/>
      <c r="Q21" s="146"/>
      <c r="R21" s="146"/>
      <c r="S21" s="146"/>
      <c r="T21" s="146"/>
      <c r="U21" s="146"/>
      <c r="V21" s="146"/>
      <c r="W21" s="145"/>
    </row>
    <row r="22" spans="1:23" ht="16.5" thickBot="1" x14ac:dyDescent="0.35">
      <c r="A22" s="32" t="s">
        <v>104</v>
      </c>
      <c r="M22" s="147" t="s">
        <v>122</v>
      </c>
      <c r="N22" s="148"/>
      <c r="O22" s="148"/>
      <c r="P22" s="148"/>
      <c r="Q22" s="149"/>
      <c r="R22" s="149"/>
      <c r="S22" s="149"/>
      <c r="T22" s="149"/>
      <c r="U22" s="149"/>
      <c r="V22" s="149"/>
      <c r="W22" s="148"/>
    </row>
    <row r="23" spans="1:23" ht="15.75" x14ac:dyDescent="0.3">
      <c r="A23" s="30" t="s">
        <v>16</v>
      </c>
      <c r="B23" s="12">
        <v>0</v>
      </c>
      <c r="C23" s="12">
        <v>0</v>
      </c>
      <c r="D23" s="12">
        <v>0</v>
      </c>
      <c r="E23" s="9">
        <v>3</v>
      </c>
      <c r="F23" s="9">
        <v>3</v>
      </c>
      <c r="G23" s="9">
        <v>3</v>
      </c>
      <c r="H23" s="20">
        <v>0</v>
      </c>
      <c r="I23" s="12">
        <v>3</v>
      </c>
      <c r="J23" s="12">
        <v>3</v>
      </c>
      <c r="K23" s="20">
        <v>0</v>
      </c>
      <c r="M23" s="147" t="s">
        <v>123</v>
      </c>
      <c r="N23" s="148"/>
      <c r="O23" s="148"/>
      <c r="P23" s="148"/>
      <c r="Q23" s="149"/>
      <c r="R23" s="149"/>
      <c r="S23" s="149"/>
      <c r="T23" s="149"/>
      <c r="U23" s="149"/>
      <c r="V23" s="149"/>
      <c r="W23" s="148"/>
    </row>
    <row r="24" spans="1:23" ht="15.75" x14ac:dyDescent="0.3">
      <c r="A24" s="30" t="s">
        <v>17</v>
      </c>
      <c r="B24" s="10">
        <v>12</v>
      </c>
      <c r="C24" s="13">
        <v>12</v>
      </c>
      <c r="D24" s="11">
        <v>12</v>
      </c>
      <c r="E24" s="10">
        <v>20</v>
      </c>
      <c r="F24" s="36">
        <v>50</v>
      </c>
      <c r="G24" s="10">
        <v>50</v>
      </c>
      <c r="H24" s="28" t="s">
        <v>18</v>
      </c>
      <c r="I24" s="13">
        <v>250</v>
      </c>
      <c r="J24" s="13">
        <v>50</v>
      </c>
      <c r="K24" s="28" t="s">
        <v>18</v>
      </c>
      <c r="M24" s="147" t="s">
        <v>124</v>
      </c>
      <c r="N24" s="148"/>
      <c r="O24" s="148"/>
      <c r="P24" s="148"/>
      <c r="Q24" s="149"/>
      <c r="R24" s="149"/>
      <c r="S24" s="149"/>
      <c r="T24" s="149"/>
      <c r="U24" s="149"/>
      <c r="V24" s="149"/>
      <c r="W24" s="148"/>
    </row>
    <row r="25" spans="1:23" x14ac:dyDescent="0.25">
      <c r="A25" s="29" t="s">
        <v>105</v>
      </c>
      <c r="M25" s="147" t="s">
        <v>125</v>
      </c>
      <c r="N25" s="148"/>
      <c r="O25" s="148"/>
      <c r="P25" s="148"/>
      <c r="Q25" s="149"/>
      <c r="R25" s="149"/>
      <c r="S25" s="149"/>
      <c r="T25" s="149"/>
      <c r="U25" s="149"/>
      <c r="V25" s="149"/>
      <c r="W25" s="148"/>
    </row>
    <row r="26" spans="1:23" x14ac:dyDescent="0.25">
      <c r="M26" s="148"/>
      <c r="N26" s="148"/>
      <c r="O26" s="148"/>
      <c r="P26" s="148" t="s">
        <v>126</v>
      </c>
      <c r="Q26" s="149"/>
      <c r="R26" s="149"/>
      <c r="S26" s="149"/>
      <c r="T26" s="149"/>
      <c r="U26" s="149"/>
      <c r="V26" s="149"/>
      <c r="W26" s="148"/>
    </row>
    <row r="27" spans="1:23" ht="16.5" thickBot="1" x14ac:dyDescent="0.35">
      <c r="A27" s="2" t="s">
        <v>84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1"/>
      <c r="M27" s="182" t="str">
        <f>M18</f>
        <v>Effectivity of technique</v>
      </c>
      <c r="N27" s="183"/>
      <c r="O27" s="155" t="s">
        <v>4</v>
      </c>
      <c r="P27" s="78">
        <f>1-INDEX(O3:O7,FIND(O27,"ABCDE"))</f>
        <v>1</v>
      </c>
      <c r="Q27" s="186" t="s">
        <v>32</v>
      </c>
      <c r="R27" s="182" t="str">
        <f>R19</f>
        <v>Effectivity endresult</v>
      </c>
      <c r="S27" s="183"/>
      <c r="T27" s="157"/>
      <c r="U27" s="149"/>
      <c r="V27" s="149"/>
      <c r="W27" s="148"/>
    </row>
    <row r="28" spans="1:23" ht="15.75" x14ac:dyDescent="0.3">
      <c r="A28" s="16" t="s">
        <v>85</v>
      </c>
      <c r="B28" s="131" t="s">
        <v>6</v>
      </c>
      <c r="C28" s="131" t="s">
        <v>6</v>
      </c>
      <c r="D28" s="131" t="s">
        <v>6</v>
      </c>
      <c r="E28" s="131" t="s">
        <v>6</v>
      </c>
      <c r="F28" s="131" t="s">
        <v>6</v>
      </c>
      <c r="G28" s="131" t="s">
        <v>6</v>
      </c>
      <c r="H28" s="131" t="s">
        <v>6</v>
      </c>
      <c r="I28" s="131" t="s">
        <v>6</v>
      </c>
      <c r="J28" s="131" t="s">
        <v>6</v>
      </c>
      <c r="K28" s="131" t="s">
        <v>6</v>
      </c>
      <c r="L28" s="10"/>
      <c r="M28" s="184" t="str">
        <f>M20</f>
        <v>Coverage of technique</v>
      </c>
      <c r="N28" s="185"/>
      <c r="O28" s="86">
        <v>0.65</v>
      </c>
      <c r="P28" s="77">
        <f>1-O28</f>
        <v>0.35</v>
      </c>
      <c r="Q28" s="187"/>
      <c r="R28" s="79">
        <f>(1-P27)*(1-P28)</f>
        <v>0</v>
      </c>
      <c r="S28" s="157"/>
      <c r="T28" s="149"/>
      <c r="U28" s="149"/>
      <c r="V28" s="149"/>
      <c r="W28" s="148"/>
    </row>
    <row r="29" spans="1:23" ht="15.75" x14ac:dyDescent="0.3">
      <c r="A29" s="16" t="s">
        <v>86</v>
      </c>
      <c r="B29" s="132" t="s">
        <v>6</v>
      </c>
      <c r="C29" s="132" t="s">
        <v>6</v>
      </c>
      <c r="D29" s="132" t="s">
        <v>6</v>
      </c>
      <c r="E29" s="133" t="s">
        <v>6</v>
      </c>
      <c r="F29" s="133" t="s">
        <v>6</v>
      </c>
      <c r="G29" s="132" t="s">
        <v>6</v>
      </c>
      <c r="H29" s="132" t="s">
        <v>6</v>
      </c>
      <c r="I29" s="132" t="s">
        <v>6</v>
      </c>
      <c r="J29" s="132" t="s">
        <v>6</v>
      </c>
      <c r="K29" s="132" t="s">
        <v>7</v>
      </c>
      <c r="L29" s="10"/>
      <c r="M29" s="148"/>
      <c r="N29" s="148"/>
      <c r="O29" s="148"/>
      <c r="P29" s="148"/>
      <c r="Q29" s="149"/>
      <c r="R29" s="149"/>
      <c r="S29" s="149"/>
      <c r="T29" s="149"/>
      <c r="U29" s="149"/>
      <c r="V29" s="149"/>
      <c r="W29" s="148"/>
    </row>
    <row r="30" spans="1:23" ht="15.75" x14ac:dyDescent="0.3">
      <c r="A30" s="16" t="s">
        <v>87</v>
      </c>
      <c r="B30" s="132" t="s">
        <v>7</v>
      </c>
      <c r="C30" s="132" t="s">
        <v>7</v>
      </c>
      <c r="D30" s="132" t="s">
        <v>6</v>
      </c>
      <c r="E30" s="133" t="s">
        <v>6</v>
      </c>
      <c r="F30" s="133" t="s">
        <v>6</v>
      </c>
      <c r="G30" s="132" t="s">
        <v>6</v>
      </c>
      <c r="H30" s="132" t="s">
        <v>6</v>
      </c>
      <c r="I30" s="132" t="s">
        <v>6</v>
      </c>
      <c r="J30" s="132" t="s">
        <v>7</v>
      </c>
      <c r="K30" s="132" t="s">
        <v>6</v>
      </c>
      <c r="L30" s="10"/>
      <c r="M30" s="211" t="s">
        <v>127</v>
      </c>
      <c r="N30" s="156" t="s">
        <v>2</v>
      </c>
      <c r="O30" s="191" t="s">
        <v>131</v>
      </c>
      <c r="P30" s="192"/>
      <c r="Q30" s="192"/>
      <c r="R30" s="192"/>
      <c r="S30" s="193"/>
      <c r="T30" s="173" t="s">
        <v>133</v>
      </c>
      <c r="U30" s="174"/>
      <c r="V30" s="174"/>
      <c r="W30" s="194"/>
    </row>
    <row r="31" spans="1:23" ht="15.75" x14ac:dyDescent="0.3">
      <c r="A31" s="16" t="s">
        <v>88</v>
      </c>
      <c r="B31" s="132" t="s">
        <v>7</v>
      </c>
      <c r="C31" s="132" t="s">
        <v>7</v>
      </c>
      <c r="D31" s="132" t="s">
        <v>7</v>
      </c>
      <c r="E31" s="133" t="s">
        <v>6</v>
      </c>
      <c r="F31" s="133" t="s">
        <v>7</v>
      </c>
      <c r="G31" s="132" t="s">
        <v>6</v>
      </c>
      <c r="H31" s="132" t="s">
        <v>7</v>
      </c>
      <c r="I31" s="132" t="s">
        <v>7</v>
      </c>
      <c r="J31" s="132" t="s">
        <v>7</v>
      </c>
      <c r="K31" s="132" t="s">
        <v>7</v>
      </c>
      <c r="L31" s="10"/>
      <c r="M31" s="210" t="s">
        <v>128</v>
      </c>
      <c r="N31" s="103">
        <v>1</v>
      </c>
      <c r="O31" s="188" t="s">
        <v>130</v>
      </c>
      <c r="P31" s="189"/>
      <c r="Q31" s="189"/>
      <c r="R31" s="189"/>
      <c r="S31" s="190"/>
      <c r="T31" s="175"/>
      <c r="U31" s="195"/>
      <c r="V31" s="195"/>
      <c r="W31" s="194"/>
    </row>
    <row r="32" spans="1:23" ht="16.5" thickBot="1" x14ac:dyDescent="0.35">
      <c r="A32" s="16"/>
      <c r="E32" s="37"/>
      <c r="F32" s="37"/>
      <c r="M32" s="212" t="s">
        <v>129</v>
      </c>
      <c r="N32" s="104">
        <f>N31*INDEX(O3:O7,FIND(N30,"ABCDE"))</f>
        <v>0.99</v>
      </c>
      <c r="O32" s="82" t="s">
        <v>2</v>
      </c>
      <c r="P32" s="83" t="s">
        <v>1</v>
      </c>
      <c r="Q32" s="84" t="s">
        <v>0</v>
      </c>
      <c r="R32" s="84" t="s">
        <v>5</v>
      </c>
      <c r="S32" s="97" t="s">
        <v>4</v>
      </c>
      <c r="T32" s="196"/>
      <c r="U32" s="197"/>
      <c r="V32" s="197"/>
      <c r="W32" s="198"/>
    </row>
    <row r="33" spans="1:23" ht="16.5" thickBot="1" x14ac:dyDescent="0.35">
      <c r="A33" s="2" t="s">
        <v>106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1"/>
      <c r="M33" s="125" t="s">
        <v>128</v>
      </c>
      <c r="N33" s="81">
        <v>1</v>
      </c>
      <c r="O33" s="88">
        <f t="dataTable" ref="O33:S37" dt2D="1" dtr="1" r1="N30" r2="N31"/>
        <v>0.99</v>
      </c>
      <c r="P33" s="89">
        <v>0.9</v>
      </c>
      <c r="Q33" s="90">
        <v>0.7</v>
      </c>
      <c r="R33" s="90">
        <v>0.3</v>
      </c>
      <c r="S33" s="98">
        <v>0</v>
      </c>
      <c r="T33" s="173" t="s">
        <v>134</v>
      </c>
      <c r="U33" s="174"/>
      <c r="V33" s="174"/>
      <c r="W33" s="174"/>
    </row>
    <row r="34" spans="1:23" ht="15.75" x14ac:dyDescent="0.3">
      <c r="A34" s="16" t="s">
        <v>107</v>
      </c>
      <c r="B34" s="107">
        <v>1500</v>
      </c>
      <c r="C34" s="107">
        <v>2020</v>
      </c>
      <c r="D34" s="107">
        <v>1500</v>
      </c>
      <c r="E34" s="107">
        <f>AVERAGE(2750,(340*8))</f>
        <v>2735</v>
      </c>
      <c r="F34" s="107">
        <f>234*8</f>
        <v>1872</v>
      </c>
      <c r="G34" s="107">
        <v>3000</v>
      </c>
      <c r="H34" s="107">
        <v>750</v>
      </c>
      <c r="I34" s="107">
        <v>750</v>
      </c>
      <c r="J34" s="107">
        <f>227*8</f>
        <v>1816</v>
      </c>
      <c r="K34" s="107">
        <v>750</v>
      </c>
      <c r="L34" s="10"/>
      <c r="M34" s="101"/>
      <c r="N34" s="80">
        <v>0.65</v>
      </c>
      <c r="O34" s="85">
        <v>0.64349999999999996</v>
      </c>
      <c r="P34" s="91">
        <v>0.58500000000000008</v>
      </c>
      <c r="Q34" s="92">
        <v>0.45499999999999996</v>
      </c>
      <c r="R34" s="92">
        <v>0.19500000000000001</v>
      </c>
      <c r="S34" s="99">
        <v>0</v>
      </c>
      <c r="T34" s="175"/>
      <c r="U34" s="174"/>
      <c r="V34" s="174"/>
      <c r="W34" s="174"/>
    </row>
    <row r="35" spans="1:23" ht="15.75" x14ac:dyDescent="0.3">
      <c r="A35" s="16" t="s">
        <v>108</v>
      </c>
      <c r="B35" s="108">
        <v>13</v>
      </c>
      <c r="C35" s="108">
        <v>21</v>
      </c>
      <c r="D35" s="108">
        <v>50</v>
      </c>
      <c r="E35" s="108">
        <v>16</v>
      </c>
      <c r="F35" s="108">
        <v>50</v>
      </c>
      <c r="G35" s="108">
        <v>1</v>
      </c>
      <c r="H35" s="108">
        <v>16</v>
      </c>
      <c r="I35" s="108">
        <f>I34/I36</f>
        <v>50</v>
      </c>
      <c r="J35" s="108">
        <v>8</v>
      </c>
      <c r="K35" s="108">
        <v>8</v>
      </c>
      <c r="L35" s="10"/>
      <c r="M35" s="101"/>
      <c r="N35" s="80">
        <v>0.35</v>
      </c>
      <c r="O35" s="85">
        <v>0.34649999999999997</v>
      </c>
      <c r="P35" s="86">
        <v>0.315</v>
      </c>
      <c r="Q35" s="92">
        <v>0.24499999999999997</v>
      </c>
      <c r="R35" s="92">
        <v>0.105</v>
      </c>
      <c r="S35" s="99">
        <v>0</v>
      </c>
      <c r="T35" s="175"/>
      <c r="U35" s="174"/>
      <c r="V35" s="174"/>
      <c r="W35" s="174"/>
    </row>
    <row r="36" spans="1:23" ht="15.75" x14ac:dyDescent="0.3">
      <c r="A36" s="16" t="s">
        <v>109</v>
      </c>
      <c r="B36" s="108">
        <v>116</v>
      </c>
      <c r="C36" s="108">
        <v>94</v>
      </c>
      <c r="D36" s="109">
        <f>D34/D35</f>
        <v>30</v>
      </c>
      <c r="E36" s="109">
        <f>E34/E35</f>
        <v>170.9375</v>
      </c>
      <c r="F36" s="109">
        <f>F34/F35</f>
        <v>37.44</v>
      </c>
      <c r="G36" s="109">
        <f>G34/G35</f>
        <v>3000</v>
      </c>
      <c r="H36" s="109">
        <f>H34/H35</f>
        <v>46.875</v>
      </c>
      <c r="I36" s="108">
        <v>15</v>
      </c>
      <c r="J36" s="108">
        <f>J34/J35</f>
        <v>227</v>
      </c>
      <c r="K36" s="109">
        <f>K34/K35</f>
        <v>93.75</v>
      </c>
      <c r="L36" s="10"/>
      <c r="M36" s="101"/>
      <c r="N36" s="80">
        <v>0.05</v>
      </c>
      <c r="O36" s="85">
        <v>4.9500000000000002E-2</v>
      </c>
      <c r="P36" s="86">
        <v>4.5000000000000005E-2</v>
      </c>
      <c r="Q36" s="87">
        <v>3.4999999999999996E-2</v>
      </c>
      <c r="R36" s="92">
        <v>1.4999999999999999E-2</v>
      </c>
      <c r="S36" s="99">
        <v>0</v>
      </c>
      <c r="T36" s="175"/>
      <c r="U36" s="174"/>
      <c r="V36" s="174"/>
      <c r="W36" s="174"/>
    </row>
    <row r="37" spans="1:23" ht="16.5" thickBot="1" x14ac:dyDescent="0.35">
      <c r="A37" s="140" t="s">
        <v>110</v>
      </c>
      <c r="B37" s="110">
        <f>B36/B38</f>
        <v>0.17901234567901234</v>
      </c>
      <c r="C37" s="110">
        <f>C36/C38</f>
        <v>0.10767468499427263</v>
      </c>
      <c r="D37" s="108">
        <f>0.25</f>
        <v>0.25</v>
      </c>
      <c r="E37" s="111">
        <v>40</v>
      </c>
      <c r="F37" s="111">
        <v>0.01</v>
      </c>
      <c r="G37" s="108">
        <v>60</v>
      </c>
      <c r="H37" s="108">
        <v>2</v>
      </c>
      <c r="I37" s="112">
        <f>I36/I38</f>
        <v>9.2541180825467338E-4</v>
      </c>
      <c r="J37" s="108">
        <v>0.25</v>
      </c>
      <c r="K37" s="108">
        <v>5</v>
      </c>
      <c r="L37" s="10"/>
      <c r="M37" s="102"/>
      <c r="N37" s="93">
        <v>0</v>
      </c>
      <c r="O37" s="94">
        <v>0</v>
      </c>
      <c r="P37" s="95">
        <v>0</v>
      </c>
      <c r="Q37" s="96">
        <v>0</v>
      </c>
      <c r="R37" s="96">
        <v>0</v>
      </c>
      <c r="S37" s="100">
        <v>0</v>
      </c>
      <c r="T37" s="175"/>
      <c r="U37" s="174"/>
      <c r="V37" s="174"/>
      <c r="W37" s="174"/>
    </row>
    <row r="38" spans="1:23" ht="15.75" x14ac:dyDescent="0.3">
      <c r="A38" s="140" t="s">
        <v>111</v>
      </c>
      <c r="B38" s="108">
        <v>648</v>
      </c>
      <c r="C38" s="108">
        <v>873</v>
      </c>
      <c r="D38" s="111">
        <v>32</v>
      </c>
      <c r="E38" s="111">
        <v>32</v>
      </c>
      <c r="F38" s="109">
        <f>F36/F37</f>
        <v>3743.9999999999995</v>
      </c>
      <c r="G38" s="109">
        <f>G36/G37</f>
        <v>50</v>
      </c>
      <c r="H38" s="109">
        <f>H36/H37</f>
        <v>23.4375</v>
      </c>
      <c r="I38" s="113">
        <v>16209</v>
      </c>
      <c r="J38" s="108">
        <f>J36/J37</f>
        <v>908</v>
      </c>
      <c r="K38" s="109">
        <f>K36/K37</f>
        <v>18.75</v>
      </c>
      <c r="L38" s="10"/>
      <c r="M38" s="199" t="s">
        <v>132</v>
      </c>
      <c r="N38" s="200"/>
      <c r="O38" s="121">
        <v>0.99</v>
      </c>
      <c r="P38" s="122">
        <v>0.9</v>
      </c>
      <c r="Q38" s="123">
        <v>0</v>
      </c>
      <c r="R38" s="123">
        <v>0</v>
      </c>
      <c r="S38" s="124">
        <v>0</v>
      </c>
      <c r="T38" s="178" t="s">
        <v>135</v>
      </c>
      <c r="U38" s="179"/>
      <c r="V38" s="179"/>
      <c r="W38" s="179"/>
    </row>
    <row r="39" spans="1:23" ht="15.75" x14ac:dyDescent="0.3">
      <c r="A39" s="16"/>
      <c r="E39" s="37"/>
      <c r="F39" s="37"/>
      <c r="M39" s="158"/>
      <c r="N39" s="159"/>
      <c r="O39" s="160"/>
      <c r="P39" s="160"/>
      <c r="Q39" s="161"/>
      <c r="R39" s="161"/>
      <c r="S39" s="161"/>
      <c r="T39" s="162"/>
      <c r="U39" s="162"/>
      <c r="V39" s="162"/>
      <c r="W39" s="158"/>
    </row>
    <row r="40" spans="1:23" ht="16.5" thickBot="1" x14ac:dyDescent="0.35">
      <c r="A40" s="2" t="s">
        <v>96</v>
      </c>
      <c r="B40" s="8"/>
      <c r="C40" s="8"/>
      <c r="D40" s="8"/>
      <c r="E40" s="72"/>
      <c r="F40" s="72"/>
      <c r="G40" s="8"/>
      <c r="H40" s="8"/>
      <c r="I40" s="8"/>
      <c r="J40" s="8"/>
      <c r="K40" s="8"/>
      <c r="M40" s="163" t="s">
        <v>136</v>
      </c>
      <c r="N40" s="148"/>
      <c r="O40" s="148"/>
      <c r="P40" s="148"/>
      <c r="Q40" s="149"/>
      <c r="R40" s="149"/>
      <c r="S40" s="149"/>
      <c r="T40" s="149"/>
      <c r="U40" s="149"/>
      <c r="V40" s="149"/>
      <c r="W40" s="148"/>
    </row>
    <row r="41" spans="1:23" ht="257.25" customHeight="1" x14ac:dyDescent="0.25">
      <c r="B41" s="171" t="s">
        <v>90</v>
      </c>
      <c r="C41" s="170" t="s">
        <v>90</v>
      </c>
      <c r="D41" s="170" t="s">
        <v>91</v>
      </c>
      <c r="E41" s="170" t="s">
        <v>92</v>
      </c>
      <c r="F41" s="170" t="s">
        <v>93</v>
      </c>
      <c r="G41" s="170"/>
      <c r="H41" s="170"/>
      <c r="I41" s="170" t="s">
        <v>94</v>
      </c>
      <c r="J41" s="170"/>
      <c r="K41" s="170" t="s">
        <v>95</v>
      </c>
      <c r="M41" s="176" t="s">
        <v>137</v>
      </c>
      <c r="N41" s="177"/>
      <c r="O41" s="177"/>
      <c r="P41" s="177"/>
      <c r="Q41" s="177"/>
      <c r="R41" s="177"/>
      <c r="S41" s="177"/>
      <c r="T41" s="177"/>
      <c r="U41" s="177"/>
      <c r="V41" s="177"/>
      <c r="W41" s="177"/>
    </row>
    <row r="42" spans="1:23" x14ac:dyDescent="0.25"/>
    <row r="43" spans="1:23" ht="15" hidden="1" customHeight="1" x14ac:dyDescent="0.25"/>
    <row r="44" spans="1:23" ht="15" hidden="1" customHeight="1" x14ac:dyDescent="0.25"/>
    <row r="45" spans="1:23" ht="15" hidden="1" customHeight="1" x14ac:dyDescent="0.25"/>
    <row r="46" spans="1:23" ht="15" hidden="1" customHeight="1" x14ac:dyDescent="0.25"/>
    <row r="47" spans="1:23" ht="15" hidden="1" customHeight="1" x14ac:dyDescent="0.25"/>
    <row r="48" spans="1:23" ht="15" hidden="1" customHeight="1" x14ac:dyDescent="0.25"/>
    <row r="49" ht="15" hidden="1" customHeight="1" x14ac:dyDescent="0.25"/>
    <row r="50" ht="15" hidden="1" customHeight="1" x14ac:dyDescent="0.25"/>
  </sheetData>
  <sortState ref="A3:J8">
    <sortCondition ref="A3:A8"/>
  </sortState>
  <mergeCells count="14">
    <mergeCell ref="T33:W37"/>
    <mergeCell ref="M41:W41"/>
    <mergeCell ref="T38:W38"/>
    <mergeCell ref="M18:N18"/>
    <mergeCell ref="M20:N20"/>
    <mergeCell ref="M27:N27"/>
    <mergeCell ref="M28:N28"/>
    <mergeCell ref="R27:S27"/>
    <mergeCell ref="Q27:Q28"/>
    <mergeCell ref="O31:S31"/>
    <mergeCell ref="O30:S30"/>
    <mergeCell ref="T30:W32"/>
    <mergeCell ref="M38:N38"/>
    <mergeCell ref="R19:T19"/>
  </mergeCells>
  <conditionalFormatting sqref="O32:S32">
    <cfRule type="cellIs" dxfId="2" priority="3" operator="equal">
      <formula>$N$30</formula>
    </cfRule>
  </conditionalFormatting>
  <conditionalFormatting sqref="N33:N37">
    <cfRule type="cellIs" dxfId="1" priority="2" operator="equal">
      <formula>$N$31</formula>
    </cfRule>
  </conditionalFormatting>
  <conditionalFormatting sqref="O33:S37">
    <cfRule type="expression" dxfId="0" priority="1">
      <formula>IF(COLUMN(O33)-14=FIND($N$30,"ABCDE"),1,0)*IF(ROW(O33)-32=MATCH($N$31,$N$33:$N$37,0),1,0)</formula>
    </cfRule>
  </conditionalFormatting>
  <dataValidations count="28">
    <dataValidation type="custom" allowBlank="1" showInputMessage="1" showErrorMessage="1" sqref="Q9:V11 X1:XFD1048576 W1:W11 M42:W1048576 O10:O11 P1:P11 O8 N1:O1 L1:L1048576 A26 A32:K33 M8:N11 A21:K22 A10:K10 C1:K1 B26:K27 B42:K1048576 B39:K40 A39 A41:A1048576">
      <formula1>0</formula1>
    </dataValidation>
    <dataValidation type="custom" showInputMessage="1" showErrorMessage="1" promptTitle="Effect on failure prob category:" prompt="This effect has been estimated on the basis of the reduction in the probability of failure ([PoF annual]), with the result translated into the corresponding category. " sqref="Q1">
      <formula1>0</formula1>
    </dataValidation>
    <dataValidation type="custom" showInputMessage="1" showErrorMessage="1" errorTitle="Nota bene!" error="De inhoud van deze cel is beschermd tegen wijziging om onbedoelde effecten te vermijden!" sqref="Q2:V2">
      <formula1>0</formula1>
    </dataValidation>
    <dataValidation type="list" allowBlank="1" showInputMessage="1" showErrorMessage="1" errorTitle="Nota bene:" error="Andere opties worden niet onderkend." promptTitle="Opties:" prompt="A= Highly effectieve_x000a_B= Usually ,,_x000a_C= Fairly ,,_x000a_D= Poorly ,,_x000a_E= Ineffective" sqref="O27">
      <formula1>"A,B,C,D,E"</formula1>
    </dataValidation>
    <dataValidation type="list" allowBlank="1" showInputMessage="1" showErrorMessage="1" promptTitle="Opties:" prompt="Het niveau van dekking zoals toegepast bij de metingen." sqref="O28">
      <formula1>$N$3:$N$7</formula1>
    </dataValidation>
    <dataValidation type="list" allowBlank="1" showInputMessage="1" showErrorMessage="1" sqref="N30">
      <formula1>$O$32:$S$32</formula1>
    </dataValidation>
    <dataValidation type="list" allowBlank="1" showInputMessage="1" showErrorMessage="1" sqref="N31">
      <formula1>$N$33:$N$37</formula1>
    </dataValidation>
    <dataValidation type="custom" showInputMessage="1" showErrorMessage="1" promptTitle="Effectiviteit eindresultaat:" prompt="Het eindresultaat is effectief indien zowel de techniek als de dekking succesvol is." sqref="R28">
      <formula1>0</formula1>
    </dataValidation>
    <dataValidation type="custom" showInputMessage="1" showErrorMessage="1" sqref="M27:N28 P27:P28 S28:W28 R27:W27 M30:M32 M33:S37 B41:K41 A27:A31 A34:K38 A23:K25 B3:K9 M3:O7 B1 M1:M2 A2:A8 B11:K20 A11 A16:A19 B28:K31 M39:W40">
      <formula1>0</formula1>
    </dataValidation>
    <dataValidation type="custom" showInputMessage="1" showErrorMessage="1" promptTitle="Proposed end result:" prompt="This row contains the result that is calculated for a particular technique, assuming that the required coverage is used as stated in the table (the green area). " sqref="M38:N38">
      <formula1>0</formula1>
    </dataValidation>
    <dataValidation type="custom" showInputMessage="1" showErrorMessage="1" promptTitle="Inspection effectivity:" prompt="The extent to which a technique, with full coverage, can achieve a certain degree of risk reduction._x000a_It is an interpretation of Table 2.C.2.1 of API 581 (2016) 3rd Edition (page 431 of 632) that is based on confidence levels." sqref="O2">
      <formula1>0</formula1>
    </dataValidation>
    <dataValidation type="custom" showInputMessage="1" showErrorMessage="1" promptTitle="Applied framework:" prompt="This row contains the results that are effectively calculated, assuming the required coverage has been applied, ie, in other words, we are in &quot;the green area&quot; in terms of coverage. " sqref="T38:W38">
      <formula1>0</formula1>
    </dataValidation>
    <dataValidation type="custom" showInputMessage="1" showErrorMessage="1" promptTitle="Result:" prompt="All values mentioned above, in the green zone. are conservatively adjusted downwards to 0% effectiveness. " sqref="Q38:S38">
      <formula1>0</formula1>
    </dataValidation>
    <dataValidation type="custom" showInputMessage="1" showErrorMessage="1" promptTitle="Result:" prompt="The above-mentioned values, associated with coverage &quot;in the green zone&quot;, have been rounded to the value shown here. " sqref="O38:P38">
      <formula1>0</formula1>
    </dataValidation>
    <dataValidation type="custom" showInputMessage="1" showErrorMessage="1" promptTitle="Required coverage:" prompt="The degree of coverage that is necessary to achieve a certain level of risk reduction in combination with 100% visual inspection at all." sqref="N2">
      <formula1>0</formula1>
    </dataValidation>
    <dataValidation type="list" allowBlank="1" showInputMessage="1" showErrorMessage="1" promptTitle="Basis van gegevens:" prompt="Het niveau van gegevens waarmee de hieronder gepresenteerde gegevens onderbouwd zijn." sqref="A1">
      <formula1>"1-Expert mening(level I),2-Praktijk gegevens(level II),3-Model onderbouwing(level III)"</formula1>
    </dataValidation>
    <dataValidation type="custom" showInputMessage="1" showErrorMessage="1" sqref="A9">
      <formula1>0</formula1>
    </dataValidation>
    <dataValidation type="custom" showInputMessage="1" showErrorMessage="1" errorTitle="Please note!" error="No other values can be applied in order to avoid the result being inapplicable. " sqref="S3:V3 Q4:V4">
      <formula1>0</formula1>
    </dataValidation>
    <dataValidation type="custom" showInputMessage="1" showErrorMessage="1" errorTitle="Please note!" error="No other values can be applied in order to avoid the result being inapplicable. " promptTitle="Risc reduction:" prompt="The degree of risk reduction cannot yield a factor of 10 or more in the probability of failure. This means that the effect in the risk matrix is insufficient to switch to a different failure probability class." sqref="Q5:V5">
      <formula1>0</formula1>
    </dataValidation>
    <dataValidation type="custom" showInputMessage="1" showErrorMessage="1" errorTitle="Please note!" error="No other values can be applied in order to avoid the result being inapplicable. " promptTitle="Risc reduction:" prompt="The degree of risk reduction cannot yield a factor of 10 or more in the probability of failure. This means that the effect in the risk matrix is insufficient to switch to a different failure probability class. " sqref="Q6:V7">
      <formula1>0</formula1>
    </dataValidation>
    <dataValidation type="custom" showInputMessage="1" showErrorMessage="1" errorTitle="Please note!" error="No other values can be applied in order to avoid the result being inapplicable. " promptTitle="Risc reduction:" prompt="This involves a situation in which the maximum failure probability level is reduced by a factor of 100._x000a_In the [NEN-EN 16991] table you then step from Cat. 5 to Cat. 3. " sqref="Q3:R3">
      <formula1>0</formula1>
    </dataValidation>
    <dataValidation type="custom" showInputMessage="1" showErrorMessage="1" sqref="B2:K2">
      <formula1>0</formula1>
    </dataValidation>
    <dataValidation type="custom" showInputMessage="1" showErrorMessage="1" sqref="A12:A15">
      <formula1>0</formula1>
    </dataValidation>
    <dataValidation type="custom" showInputMessage="1" showErrorMessage="1" sqref="A20">
      <formula1>0</formula1>
    </dataValidation>
    <dataValidation type="custom" showInputMessage="1" showErrorMessage="1" sqref="A40">
      <formula1>0</formula1>
    </dataValidation>
    <dataValidation type="custom" showInputMessage="1" showErrorMessage="1" sqref="T30:W32">
      <formula1>0</formula1>
    </dataValidation>
    <dataValidation type="custom" showInputMessage="1" showErrorMessage="1" sqref="T33:W37">
      <formula1>0</formula1>
    </dataValidation>
    <dataValidation type="custom" showInputMessage="1" showErrorMessage="1" sqref="M41:W41">
      <formula1>0</formula1>
    </dataValidation>
  </dataValidation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039ADD5E94A4BB0B15B5FB7ADAC87" ma:contentTypeVersion="6" ma:contentTypeDescription="Create a new document." ma:contentTypeScope="" ma:versionID="01b5e44866dc18d9b3fd6fcd47944d7a">
  <xsd:schema xmlns:xsd="http://www.w3.org/2001/XMLSchema" xmlns:xs="http://www.w3.org/2001/XMLSchema" xmlns:p="http://schemas.microsoft.com/office/2006/metadata/properties" xmlns:ns2="38e5a78e-e4a4-43bc-8811-d13ed7ad4f63" targetNamespace="http://schemas.microsoft.com/office/2006/metadata/properties" ma:root="true" ma:fieldsID="37d27698a04567d5c54218fea1b8dd69" ns2:_="">
    <xsd:import namespace="38e5a78e-e4a4-43bc-8811-d13ed7ad4f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5a78e-e4a4-43bc-8811-d13ed7ad4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8B626-41B6-407C-88BE-64C2EE197F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FDAF08-842C-4C08-9702-744A17AFADB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c58f9df-3bd2-4c45-995e-cf3282757336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576EEDC-DA37-4D7B-A469-3552E624BF4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Introduction</vt:lpstr>
      <vt:lpstr>SuitabilityFilter</vt:lpstr>
      <vt:lpstr>NDT Techniques</vt:lpstr>
      <vt:lpstr>NDT_Kosten</vt:lpstr>
      <vt:lpstr>NDT_Technieken</vt:lpstr>
      <vt:lpstr>NDTEff</vt:lpstr>
      <vt:lpstr>NDTEffClass</vt:lpstr>
      <vt:lpstr>Introduction!Print_Area</vt:lpstr>
      <vt:lpstr>Typicals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Tool Suitability NDT Techniques</dc:title>
  <dc:subject>Tool NDT Selection.</dc:subject>
  <dc:creator>Maarten Robers</dc:creator>
  <cp:keywords>Selection; NDT; Typicals</cp:keywords>
  <dc:description>Laatste versie: 05 Geschiktheid NDO technieken v06 20191113(WsG)</dc:description>
  <cp:lastModifiedBy>Geert Henk Wijnants</cp:lastModifiedBy>
  <dcterms:created xsi:type="dcterms:W3CDTF">2019-04-12T09:59:53Z</dcterms:created>
  <dcterms:modified xsi:type="dcterms:W3CDTF">2022-02-14T22:18:34Z</dcterms:modified>
  <cp:category>Tooling;RB CUI Management;WCM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0x0101001F2039ADD5E94A4BB0B15B5FB7ADAC87</vt:lpwstr>
  </property>
</Properties>
</file>